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 firstSheet="5" activeTab="13"/>
  </bookViews>
  <sheets>
    <sheet name="Тест посадка" sheetId="16" r:id="rId1"/>
    <sheet name="Ман.езд.1-1" sheetId="54" r:id="rId2"/>
    <sheet name="Ман.езд.1-2" sheetId="55" r:id="rId3"/>
    <sheet name="Ман.езд.1-3" sheetId="56" r:id="rId4"/>
    <sheet name="ОСФ2ТА" sheetId="51" r:id="rId5"/>
    <sheet name="ОСФ2ТБ" sheetId="57" r:id="rId6"/>
    <sheet name="ППДА" sheetId="24" r:id="rId7"/>
    <sheet name="КП" sheetId="58" r:id="rId8"/>
    <sheet name="ППЮ" sheetId="35" r:id="rId9"/>
    <sheet name="КПЮ" sheetId="60" r:id="rId10"/>
    <sheet name="Хоббихорсинг" sheetId="47" r:id="rId11"/>
    <sheet name="АБСпони" sheetId="21" r:id="rId12"/>
    <sheet name="экви" sheetId="59" r:id="rId13"/>
    <sheet name="мл1" sheetId="45" r:id="rId14"/>
  </sheets>
  <definedNames>
    <definedName name="_xlnm.Print_Area" localSheetId="11">АБСпони!$A$2:$G$24</definedName>
    <definedName name="_xlnm.Print_Area" localSheetId="9">КПЮ!$A$1:$S$15</definedName>
    <definedName name="_xlnm.Print_Area" localSheetId="1">'Ман.езд.1-1'!$A$1:$R$21</definedName>
    <definedName name="_xlnm.Print_Area" localSheetId="2">'Ман.езд.1-2'!$A$1:$S$15</definedName>
    <definedName name="_xlnm.Print_Area" localSheetId="3">'Ман.езд.1-3'!$A$1:$S$17</definedName>
    <definedName name="_xlnm.Print_Area" localSheetId="13">мл1!$A$1:$M$16</definedName>
    <definedName name="_xlnm.Print_Area" localSheetId="4">ОСФ2ТА!$A$1:$S$20</definedName>
    <definedName name="_xlnm.Print_Area" localSheetId="5">ОСФ2ТБ!$A$1:$S$17</definedName>
    <definedName name="_xlnm.Print_Area" localSheetId="8">ППЮ!$A$1:$S$18</definedName>
    <definedName name="_xlnm.Print_Area" localSheetId="10">Хоббихорсинг!$A$1:$O$17</definedName>
    <definedName name="_xlnm.Print_Area" localSheetId="12">экви!$A$1:$R$12</definedName>
  </definedNames>
  <calcPr calcId="152511"/>
</workbook>
</file>

<file path=xl/calcChain.xml><?xml version="1.0" encoding="utf-8"?>
<calcChain xmlns="http://schemas.openxmlformats.org/spreadsheetml/2006/main">
  <c r="M12" i="60" l="1"/>
  <c r="J12" i="60"/>
  <c r="G12" i="60"/>
  <c r="M9" i="60"/>
  <c r="J9" i="60"/>
  <c r="G9" i="60"/>
  <c r="M10" i="60"/>
  <c r="N10" i="60" s="1"/>
  <c r="J10" i="60"/>
  <c r="G10" i="60"/>
  <c r="Q12" i="60"/>
  <c r="N12" i="60"/>
  <c r="K12" i="60"/>
  <c r="Q9" i="60"/>
  <c r="R9" i="60"/>
  <c r="Q10" i="60"/>
  <c r="H10" i="60"/>
  <c r="M9" i="59"/>
  <c r="J9" i="59"/>
  <c r="K9" i="59" s="1"/>
  <c r="G9" i="59"/>
  <c r="N9" i="59"/>
  <c r="H9" i="59"/>
  <c r="Q9" i="59"/>
  <c r="G14" i="58"/>
  <c r="G15" i="58"/>
  <c r="G12" i="58"/>
  <c r="G17" i="58"/>
  <c r="G18" i="58"/>
  <c r="G11" i="58"/>
  <c r="G13" i="58"/>
  <c r="G16" i="58"/>
  <c r="G10" i="58"/>
  <c r="G23" i="58"/>
  <c r="G22" i="58"/>
  <c r="G21" i="58"/>
  <c r="Q22" i="58"/>
  <c r="M22" i="58"/>
  <c r="Q23" i="58"/>
  <c r="M23" i="58"/>
  <c r="Q21" i="58"/>
  <c r="M21" i="58"/>
  <c r="Q16" i="58"/>
  <c r="M16" i="58"/>
  <c r="Q13" i="58"/>
  <c r="M13" i="58"/>
  <c r="Q11" i="58"/>
  <c r="M11" i="58"/>
  <c r="Q14" i="58"/>
  <c r="M14" i="58"/>
  <c r="R14" i="58" s="1"/>
  <c r="Q18" i="58"/>
  <c r="M18" i="58"/>
  <c r="Q17" i="58"/>
  <c r="M17" i="58"/>
  <c r="Q12" i="58"/>
  <c r="M12" i="58"/>
  <c r="R12" i="58" s="1"/>
  <c r="Q15" i="58"/>
  <c r="M15" i="58"/>
  <c r="Q10" i="58"/>
  <c r="M10" i="58"/>
  <c r="G13" i="57"/>
  <c r="G10" i="57"/>
  <c r="G12" i="57"/>
  <c r="G11" i="57"/>
  <c r="G14" i="57"/>
  <c r="J13" i="57"/>
  <c r="J10" i="57"/>
  <c r="J12" i="57"/>
  <c r="J11" i="57"/>
  <c r="J14" i="57"/>
  <c r="M13" i="57"/>
  <c r="M10" i="57"/>
  <c r="N10" i="57" s="1"/>
  <c r="M12" i="57"/>
  <c r="M11" i="57"/>
  <c r="M14" i="57"/>
  <c r="M9" i="57"/>
  <c r="J9" i="57"/>
  <c r="G9" i="57"/>
  <c r="M13" i="56"/>
  <c r="J13" i="56"/>
  <c r="G13" i="56"/>
  <c r="Q14" i="57"/>
  <c r="Q11" i="57"/>
  <c r="Q12" i="57"/>
  <c r="Q10" i="57"/>
  <c r="Q13" i="57"/>
  <c r="Q9" i="57"/>
  <c r="M12" i="56"/>
  <c r="J12" i="56"/>
  <c r="G12" i="56"/>
  <c r="M9" i="56"/>
  <c r="M10" i="56"/>
  <c r="M14" i="56"/>
  <c r="J9" i="56"/>
  <c r="J10" i="56"/>
  <c r="J14" i="56"/>
  <c r="G9" i="56"/>
  <c r="G10" i="56"/>
  <c r="G14" i="56"/>
  <c r="M11" i="56"/>
  <c r="J11" i="56"/>
  <c r="G11" i="56"/>
  <c r="Q10" i="56"/>
  <c r="Q13" i="56"/>
  <c r="Q14" i="56"/>
  <c r="Q12" i="56"/>
  <c r="Q9" i="56"/>
  <c r="Q11" i="56"/>
  <c r="R12" i="60" l="1"/>
  <c r="A12" i="60" s="1"/>
  <c r="R10" i="60"/>
  <c r="A9" i="60" s="1"/>
  <c r="K9" i="60"/>
  <c r="N9" i="60"/>
  <c r="H9" i="60"/>
  <c r="H12" i="60"/>
  <c r="K10" i="60"/>
  <c r="R9" i="59"/>
  <c r="R13" i="58"/>
  <c r="H21" i="58"/>
  <c r="N10" i="58"/>
  <c r="R18" i="58"/>
  <c r="N16" i="58"/>
  <c r="R23" i="58"/>
  <c r="R22" i="58"/>
  <c r="R21" i="58"/>
  <c r="R17" i="58"/>
  <c r="R11" i="58"/>
  <c r="R16" i="58"/>
  <c r="N14" i="58"/>
  <c r="R10" i="58"/>
  <c r="N18" i="58"/>
  <c r="N11" i="58"/>
  <c r="N15" i="58"/>
  <c r="N13" i="58"/>
  <c r="N22" i="58"/>
  <c r="H15" i="58"/>
  <c r="R15" i="58"/>
  <c r="N17" i="58"/>
  <c r="H14" i="58"/>
  <c r="H11" i="58"/>
  <c r="H16" i="58"/>
  <c r="N23" i="58"/>
  <c r="H10" i="58"/>
  <c r="H18" i="58"/>
  <c r="H13" i="58"/>
  <c r="N21" i="58"/>
  <c r="H22" i="58"/>
  <c r="H12" i="58"/>
  <c r="N12" i="58"/>
  <c r="H17" i="58"/>
  <c r="H23" i="58"/>
  <c r="H9" i="57"/>
  <c r="H14" i="57"/>
  <c r="H10" i="57"/>
  <c r="K10" i="56"/>
  <c r="H13" i="56"/>
  <c r="K13" i="56"/>
  <c r="N11" i="56"/>
  <c r="N13" i="56"/>
  <c r="N10" i="56"/>
  <c r="H12" i="56"/>
  <c r="R9" i="57"/>
  <c r="K12" i="57"/>
  <c r="K9" i="57"/>
  <c r="H13" i="57"/>
  <c r="N11" i="57"/>
  <c r="R14" i="57"/>
  <c r="N9" i="57"/>
  <c r="R13" i="57"/>
  <c r="N14" i="57"/>
  <c r="N13" i="57"/>
  <c r="R10" i="57"/>
  <c r="R12" i="57"/>
  <c r="H11" i="57"/>
  <c r="R11" i="57"/>
  <c r="K13" i="57"/>
  <c r="N12" i="57"/>
  <c r="K14" i="57"/>
  <c r="K10" i="57"/>
  <c r="K11" i="57"/>
  <c r="H12" i="57"/>
  <c r="H9" i="56"/>
  <c r="H10" i="56"/>
  <c r="H11" i="56"/>
  <c r="N14" i="56"/>
  <c r="N9" i="56"/>
  <c r="N12" i="56"/>
  <c r="K11" i="56"/>
  <c r="K14" i="56"/>
  <c r="R13" i="56"/>
  <c r="R10" i="56"/>
  <c r="R14" i="56"/>
  <c r="R9" i="56"/>
  <c r="R12" i="56"/>
  <c r="R11" i="56"/>
  <c r="H14" i="56"/>
  <c r="K9" i="56"/>
  <c r="K12" i="56"/>
  <c r="D13" i="47"/>
  <c r="D14" i="47"/>
  <c r="N11" i="47"/>
  <c r="J11" i="47"/>
  <c r="D11" i="47"/>
  <c r="N12" i="47"/>
  <c r="J12" i="47"/>
  <c r="D12" i="47"/>
  <c r="N14" i="47"/>
  <c r="J14" i="47"/>
  <c r="N10" i="47"/>
  <c r="J10" i="47"/>
  <c r="D10" i="47"/>
  <c r="N13" i="47"/>
  <c r="J13" i="47"/>
  <c r="L13" i="45"/>
  <c r="M13" i="45" s="1"/>
  <c r="L12" i="45"/>
  <c r="M12" i="45" s="1"/>
  <c r="G12" i="35"/>
  <c r="J12" i="35"/>
  <c r="R12" i="35" s="1"/>
  <c r="M12" i="35"/>
  <c r="Q12" i="35"/>
  <c r="G10" i="35"/>
  <c r="J10" i="35"/>
  <c r="M10" i="35"/>
  <c r="Q10" i="35"/>
  <c r="G13" i="35"/>
  <c r="J13" i="35"/>
  <c r="M13" i="35"/>
  <c r="Q13" i="35"/>
  <c r="G9" i="35"/>
  <c r="J9" i="35"/>
  <c r="M9" i="35"/>
  <c r="Q9" i="35"/>
  <c r="G29" i="24"/>
  <c r="M29" i="24"/>
  <c r="Q29" i="24"/>
  <c r="G32" i="24"/>
  <c r="M32" i="24"/>
  <c r="N32" i="24" s="1"/>
  <c r="Q32" i="24"/>
  <c r="Q31" i="24"/>
  <c r="M31" i="24"/>
  <c r="G31" i="24"/>
  <c r="Q15" i="24"/>
  <c r="M15" i="24"/>
  <c r="G15" i="24"/>
  <c r="G17" i="24"/>
  <c r="M17" i="24"/>
  <c r="Q17" i="24"/>
  <c r="G18" i="24"/>
  <c r="M18" i="24"/>
  <c r="Q18" i="24"/>
  <c r="M33" i="24"/>
  <c r="M34" i="24"/>
  <c r="M30" i="24"/>
  <c r="M20" i="24"/>
  <c r="M12" i="24"/>
  <c r="M25" i="24"/>
  <c r="M16" i="24"/>
  <c r="M26" i="24"/>
  <c r="M27" i="24"/>
  <c r="M24" i="24"/>
  <c r="M13" i="24"/>
  <c r="M11" i="24"/>
  <c r="M14" i="24"/>
  <c r="M21" i="24"/>
  <c r="M10" i="24"/>
  <c r="M23" i="24"/>
  <c r="M22" i="24"/>
  <c r="M19" i="24"/>
  <c r="G20" i="24"/>
  <c r="Q20" i="24"/>
  <c r="G12" i="24"/>
  <c r="Q12" i="24"/>
  <c r="G25" i="24"/>
  <c r="R25" i="24" s="1"/>
  <c r="Q25" i="24"/>
  <c r="G16" i="24"/>
  <c r="Q16" i="24"/>
  <c r="G26" i="24"/>
  <c r="Q26" i="24"/>
  <c r="G27" i="24"/>
  <c r="Q27" i="24"/>
  <c r="G24" i="24"/>
  <c r="R24" i="24" s="1"/>
  <c r="Q24" i="24"/>
  <c r="G13" i="24"/>
  <c r="Q13" i="24"/>
  <c r="G11" i="24"/>
  <c r="R11" i="24" s="1"/>
  <c r="Q11" i="24"/>
  <c r="G14" i="24"/>
  <c r="Q14" i="24"/>
  <c r="G21" i="24"/>
  <c r="R21" i="24" s="1"/>
  <c r="Q21" i="24"/>
  <c r="G10" i="24"/>
  <c r="Q10" i="24"/>
  <c r="G23" i="24"/>
  <c r="Q23" i="24"/>
  <c r="G22" i="24"/>
  <c r="Q22" i="24"/>
  <c r="F17" i="16"/>
  <c r="F26" i="16"/>
  <c r="G16" i="51"/>
  <c r="J16" i="51"/>
  <c r="M16" i="51"/>
  <c r="G17" i="51"/>
  <c r="J17" i="51"/>
  <c r="M17" i="51"/>
  <c r="G10" i="51"/>
  <c r="J10" i="51"/>
  <c r="M10" i="51"/>
  <c r="G11" i="51"/>
  <c r="J11" i="51"/>
  <c r="M11" i="51"/>
  <c r="G9" i="51"/>
  <c r="J9" i="51"/>
  <c r="M9" i="51"/>
  <c r="G14" i="51"/>
  <c r="J14" i="51"/>
  <c r="M14" i="51"/>
  <c r="G13" i="51"/>
  <c r="J13" i="51"/>
  <c r="M13" i="51"/>
  <c r="G15" i="51"/>
  <c r="J15" i="51"/>
  <c r="M15" i="51"/>
  <c r="M12" i="51"/>
  <c r="J12" i="51"/>
  <c r="G12" i="51"/>
  <c r="M16" i="54"/>
  <c r="J16" i="54"/>
  <c r="G16" i="54"/>
  <c r="Q11" i="55"/>
  <c r="M11" i="55"/>
  <c r="J11" i="55"/>
  <c r="G11" i="55"/>
  <c r="R11" i="55" s="1"/>
  <c r="G9" i="55"/>
  <c r="R9" i="55" s="1"/>
  <c r="J9" i="55"/>
  <c r="M9" i="55"/>
  <c r="Q9" i="55"/>
  <c r="Q12" i="55"/>
  <c r="M12" i="55"/>
  <c r="J12" i="55"/>
  <c r="G12" i="55"/>
  <c r="Q10" i="55"/>
  <c r="M10" i="55"/>
  <c r="J10" i="55"/>
  <c r="G10" i="55"/>
  <c r="H10" i="55" s="1"/>
  <c r="M13" i="54"/>
  <c r="N13" i="54" s="1"/>
  <c r="J13" i="54"/>
  <c r="G13" i="54"/>
  <c r="G11" i="54"/>
  <c r="J11" i="54"/>
  <c r="M11" i="54"/>
  <c r="Q11" i="54"/>
  <c r="Q10" i="54"/>
  <c r="M10" i="54"/>
  <c r="J10" i="54"/>
  <c r="G10" i="54"/>
  <c r="Q16" i="54"/>
  <c r="Q17" i="54"/>
  <c r="M17" i="54"/>
  <c r="J17" i="54"/>
  <c r="G17" i="54"/>
  <c r="Q15" i="54"/>
  <c r="M15" i="54"/>
  <c r="J15" i="54"/>
  <c r="G15" i="54"/>
  <c r="Q14" i="54"/>
  <c r="M14" i="54"/>
  <c r="J14" i="54"/>
  <c r="G14" i="54"/>
  <c r="Q12" i="54"/>
  <c r="M12" i="54"/>
  <c r="J12" i="54"/>
  <c r="G12" i="54"/>
  <c r="Q9" i="54"/>
  <c r="M9" i="54"/>
  <c r="J9" i="54"/>
  <c r="G9" i="54"/>
  <c r="Q13" i="54"/>
  <c r="A10" i="60" l="1"/>
  <c r="A9" i="59"/>
  <c r="A22" i="58"/>
  <c r="A23" i="58"/>
  <c r="A21" i="58"/>
  <c r="A15" i="58"/>
  <c r="A10" i="58"/>
  <c r="A13" i="58"/>
  <c r="A18" i="58"/>
  <c r="A11" i="58"/>
  <c r="A17" i="58"/>
  <c r="A14" i="58"/>
  <c r="A16" i="58"/>
  <c r="A12" i="58"/>
  <c r="R31" i="24"/>
  <c r="N29" i="24"/>
  <c r="N31" i="24"/>
  <c r="R14" i="24"/>
  <c r="R12" i="24"/>
  <c r="R13" i="24"/>
  <c r="R27" i="24"/>
  <c r="R22" i="24"/>
  <c r="A12" i="57"/>
  <c r="A13" i="57"/>
  <c r="A10" i="57"/>
  <c r="A11" i="57"/>
  <c r="A14" i="57"/>
  <c r="A9" i="57"/>
  <c r="A9" i="56"/>
  <c r="O14" i="47"/>
  <c r="K12" i="47"/>
  <c r="O10" i="47"/>
  <c r="K14" i="47"/>
  <c r="K10" i="47"/>
  <c r="O11" i="47"/>
  <c r="K13" i="47"/>
  <c r="E12" i="47"/>
  <c r="K11" i="47"/>
  <c r="E10" i="47"/>
  <c r="O12" i="47"/>
  <c r="E13" i="47"/>
  <c r="O13" i="47"/>
  <c r="E14" i="47"/>
  <c r="E11" i="47"/>
  <c r="R10" i="35"/>
  <c r="R9" i="35"/>
  <c r="R13" i="35"/>
  <c r="R15" i="24"/>
  <c r="R23" i="24"/>
  <c r="R29" i="24"/>
  <c r="R32" i="24"/>
  <c r="N17" i="24"/>
  <c r="R17" i="24"/>
  <c r="N15" i="24"/>
  <c r="R10" i="24"/>
  <c r="N18" i="24"/>
  <c r="R18" i="24"/>
  <c r="R26" i="24"/>
  <c r="R16" i="24"/>
  <c r="R20" i="24"/>
  <c r="K9" i="51"/>
  <c r="H11" i="51"/>
  <c r="N15" i="51"/>
  <c r="H17" i="51"/>
  <c r="H10" i="51"/>
  <c r="H14" i="51"/>
  <c r="H9" i="51"/>
  <c r="H15" i="51"/>
  <c r="H13" i="51"/>
  <c r="N12" i="51"/>
  <c r="N14" i="51"/>
  <c r="N11" i="51"/>
  <c r="N17" i="51"/>
  <c r="N13" i="51"/>
  <c r="N9" i="51"/>
  <c r="N10" i="51"/>
  <c r="N16" i="51"/>
  <c r="H16" i="51"/>
  <c r="K11" i="51"/>
  <c r="K10" i="51"/>
  <c r="K17" i="51"/>
  <c r="K16" i="51"/>
  <c r="K15" i="51"/>
  <c r="K13" i="51"/>
  <c r="K12" i="51"/>
  <c r="K14" i="51"/>
  <c r="H12" i="51"/>
  <c r="R12" i="55"/>
  <c r="K11" i="55"/>
  <c r="N9" i="55"/>
  <c r="K9" i="55"/>
  <c r="H11" i="55"/>
  <c r="N11" i="55"/>
  <c r="H9" i="55"/>
  <c r="N10" i="55"/>
  <c r="K10" i="55"/>
  <c r="H12" i="55"/>
  <c r="N12" i="55"/>
  <c r="R10" i="55"/>
  <c r="A9" i="55" s="1"/>
  <c r="K12" i="55"/>
  <c r="K11" i="54"/>
  <c r="H13" i="54"/>
  <c r="N11" i="54"/>
  <c r="R11" i="54"/>
  <c r="N16" i="54"/>
  <c r="H11" i="54"/>
  <c r="R12" i="54"/>
  <c r="R14" i="54"/>
  <c r="R15" i="54"/>
  <c r="N12" i="54"/>
  <c r="K17" i="54"/>
  <c r="H10" i="54"/>
  <c r="K16" i="54"/>
  <c r="N14" i="54"/>
  <c r="N17" i="54"/>
  <c r="R10" i="54"/>
  <c r="H15" i="54"/>
  <c r="R13" i="54"/>
  <c r="H12" i="54"/>
  <c r="N10" i="54"/>
  <c r="K9" i="54"/>
  <c r="H14" i="54"/>
  <c r="R17" i="54"/>
  <c r="H16" i="54"/>
  <c r="R16" i="54"/>
  <c r="H9" i="54"/>
  <c r="N9" i="54"/>
  <c r="K14" i="54"/>
  <c r="H17" i="54"/>
  <c r="K10" i="54"/>
  <c r="K13" i="54"/>
  <c r="K15" i="54"/>
  <c r="R9" i="54"/>
  <c r="K12" i="54"/>
  <c r="N15" i="54"/>
  <c r="A11" i="55" l="1"/>
  <c r="A12" i="55"/>
  <c r="A10" i="55"/>
  <c r="A11" i="54"/>
  <c r="A9" i="54"/>
  <c r="A12" i="54"/>
  <c r="A16" i="54"/>
  <c r="A17" i="54"/>
  <c r="A15" i="54"/>
  <c r="A13" i="54"/>
  <c r="A14" i="54"/>
  <c r="Q34" i="24" l="1"/>
  <c r="G34" i="24"/>
  <c r="G15" i="35"/>
  <c r="J15" i="35"/>
  <c r="M15" i="35"/>
  <c r="Q15" i="35"/>
  <c r="G11" i="35"/>
  <c r="J11" i="35"/>
  <c r="M11" i="35"/>
  <c r="Q11" i="35"/>
  <c r="G33" i="24"/>
  <c r="Q33" i="24"/>
  <c r="F16" i="16"/>
  <c r="F18" i="16"/>
  <c r="A17" i="16" s="1"/>
  <c r="F15" i="16"/>
  <c r="F19" i="16"/>
  <c r="F10" i="16"/>
  <c r="F9" i="16"/>
  <c r="F12" i="16"/>
  <c r="F11" i="16"/>
  <c r="F21" i="16"/>
  <c r="F25" i="16"/>
  <c r="F24" i="16"/>
  <c r="F22" i="16"/>
  <c r="G16" i="21"/>
  <c r="G18" i="21"/>
  <c r="G21" i="21"/>
  <c r="G20" i="21"/>
  <c r="G19" i="21"/>
  <c r="Q15" i="51"/>
  <c r="Q13" i="51"/>
  <c r="Q14" i="51"/>
  <c r="Q9" i="51"/>
  <c r="Q11" i="51"/>
  <c r="Q10" i="51"/>
  <c r="Q17" i="51"/>
  <c r="Q16" i="51"/>
  <c r="Q12" i="51"/>
  <c r="K10" i="35" l="1"/>
  <c r="K13" i="35"/>
  <c r="K9" i="35"/>
  <c r="K12" i="35"/>
  <c r="N10" i="35"/>
  <c r="N12" i="35"/>
  <c r="N9" i="35"/>
  <c r="N13" i="35"/>
  <c r="H9" i="35"/>
  <c r="H13" i="35"/>
  <c r="H12" i="35"/>
  <c r="H10" i="35"/>
  <c r="A19" i="16"/>
  <c r="R14" i="51"/>
  <c r="R13" i="51"/>
  <c r="R15" i="51"/>
  <c r="R16" i="51"/>
  <c r="R17" i="51"/>
  <c r="R11" i="35"/>
  <c r="R34" i="24"/>
  <c r="R33" i="24"/>
  <c r="A16" i="16"/>
  <c r="A15" i="16"/>
  <c r="A18" i="16"/>
  <c r="R15" i="35"/>
  <c r="R9" i="51"/>
  <c r="R12" i="51"/>
  <c r="R10" i="51"/>
  <c r="R11" i="51"/>
  <c r="A17" i="51" l="1"/>
  <c r="A14" i="51"/>
  <c r="A13" i="51"/>
  <c r="A15" i="51"/>
  <c r="A9" i="51"/>
  <c r="A12" i="51"/>
  <c r="A10" i="51"/>
  <c r="A11" i="51"/>
  <c r="L10" i="45" l="1"/>
  <c r="M10" i="45" s="1"/>
  <c r="G30" i="24" l="1"/>
  <c r="G19" i="24"/>
  <c r="Q19" i="24"/>
  <c r="G12" i="21"/>
  <c r="F23" i="16"/>
  <c r="A26" i="16" s="1"/>
  <c r="H32" i="24" l="1"/>
  <c r="H29" i="24"/>
  <c r="H31" i="24"/>
  <c r="H18" i="24"/>
  <c r="H15" i="24"/>
  <c r="H17" i="24"/>
  <c r="H30" i="24"/>
  <c r="H34" i="24"/>
  <c r="H33" i="24"/>
  <c r="N30" i="24"/>
  <c r="N34" i="24"/>
  <c r="N33" i="24"/>
  <c r="N16" i="24"/>
  <c r="N26" i="24"/>
  <c r="N11" i="24"/>
  <c r="N23" i="24"/>
  <c r="N27" i="24"/>
  <c r="N14" i="24"/>
  <c r="N22" i="24"/>
  <c r="N20" i="24"/>
  <c r="N25" i="24"/>
  <c r="N24" i="24"/>
  <c r="N21" i="24"/>
  <c r="N13" i="24"/>
  <c r="N10" i="24"/>
  <c r="N12" i="24"/>
  <c r="H26" i="24"/>
  <c r="H11" i="24"/>
  <c r="H16" i="24"/>
  <c r="H27" i="24"/>
  <c r="H13" i="24"/>
  <c r="H14" i="24"/>
  <c r="H10" i="24"/>
  <c r="H22" i="24"/>
  <c r="H23" i="24"/>
  <c r="H12" i="24"/>
  <c r="H25" i="24"/>
  <c r="H24" i="24"/>
  <c r="H21" i="24"/>
  <c r="H20" i="24"/>
  <c r="A23" i="16"/>
  <c r="A21" i="16"/>
  <c r="A24" i="16"/>
  <c r="A25" i="16"/>
  <c r="A22" i="16"/>
  <c r="R19" i="24"/>
  <c r="A17" i="24" l="1"/>
  <c r="A15" i="24"/>
  <c r="A18" i="24"/>
  <c r="A13" i="24"/>
  <c r="A24" i="24"/>
  <c r="A14" i="24"/>
  <c r="A21" i="24"/>
  <c r="A11" i="24"/>
  <c r="G9" i="21" l="1"/>
  <c r="G10" i="21"/>
  <c r="G11" i="21"/>
  <c r="H19" i="24" l="1"/>
  <c r="N19" i="24"/>
  <c r="Q30" i="24"/>
  <c r="K11" i="35" l="1"/>
  <c r="H11" i="35"/>
  <c r="N11" i="35"/>
  <c r="N15" i="35"/>
  <c r="H15" i="35"/>
  <c r="K15" i="35"/>
  <c r="R30" i="24"/>
  <c r="A29" i="24" l="1"/>
  <c r="A32" i="24"/>
  <c r="A31" i="24"/>
  <c r="A30" i="24"/>
  <c r="A33" i="24"/>
  <c r="A34" i="24"/>
  <c r="A12" i="35"/>
  <c r="A11" i="35"/>
  <c r="A10" i="35"/>
  <c r="A9" i="35"/>
  <c r="A15" i="35"/>
  <c r="A20" i="24" l="1"/>
  <c r="A19" i="24"/>
  <c r="A22" i="24"/>
  <c r="A10" i="24"/>
  <c r="A23" i="24"/>
  <c r="A16" i="24"/>
  <c r="A12" i="24" l="1"/>
  <c r="A13" i="35"/>
  <c r="A9" i="21" l="1"/>
  <c r="A12" i="21"/>
  <c r="A11" i="21"/>
  <c r="A10" i="21"/>
  <c r="G17" i="21" l="1"/>
  <c r="A19" i="21" l="1"/>
  <c r="A18" i="21"/>
  <c r="A16" i="21"/>
  <c r="A20" i="21"/>
  <c r="A21" i="21"/>
  <c r="A17" i="21"/>
  <c r="F13" i="16" l="1"/>
  <c r="A11" i="16" l="1"/>
  <c r="A13" i="16"/>
  <c r="A10" i="16"/>
  <c r="A12" i="16"/>
  <c r="A9" i="16"/>
</calcChain>
</file>

<file path=xl/sharedStrings.xml><?xml version="1.0" encoding="utf-8"?>
<sst xmlns="http://schemas.openxmlformats.org/spreadsheetml/2006/main" count="853" uniqueCount="233">
  <si>
    <t>Выездка</t>
  </si>
  <si>
    <t>Технические результаты</t>
  </si>
  <si>
    <t>Место</t>
  </si>
  <si>
    <t>Звание, разряд</t>
  </si>
  <si>
    <t>С</t>
  </si>
  <si>
    <t>Ошибки</t>
  </si>
  <si>
    <t>Всего %</t>
  </si>
  <si>
    <t>Вып. норм</t>
  </si>
  <si>
    <t>Баллы</t>
  </si>
  <si>
    <t>%</t>
  </si>
  <si>
    <t>1юн</t>
  </si>
  <si>
    <t>б/р</t>
  </si>
  <si>
    <t>Главный судья</t>
  </si>
  <si>
    <t>Главный секретарь</t>
  </si>
  <si>
    <t>М</t>
  </si>
  <si>
    <t>Всего баллов</t>
  </si>
  <si>
    <t>Н</t>
  </si>
  <si>
    <t>Дедикова Е.(1К, Нижегородская область)</t>
  </si>
  <si>
    <t>КСК "Пассаж"</t>
  </si>
  <si>
    <t>Команда, регион</t>
  </si>
  <si>
    <t>Тех.ошибки</t>
  </si>
  <si>
    <t>Качество</t>
  </si>
  <si>
    <t>Техника</t>
  </si>
  <si>
    <r>
      <t xml:space="preserve">Фамилия, </t>
    </r>
    <r>
      <rPr>
        <sz val="11"/>
        <rFont val="Bookman Old Style"/>
        <family val="1"/>
        <charset val="204"/>
      </rPr>
      <t>Имя всадника</t>
    </r>
  </si>
  <si>
    <r>
      <t>Кличка лошади, г.р.,</t>
    </r>
    <r>
      <rPr>
        <sz val="11"/>
        <rFont val="Bookman Old Style"/>
        <family val="1"/>
        <charset val="204"/>
      </rPr>
      <t xml:space="preserve"> масть, пол, порода, отец, место рождения</t>
    </r>
  </si>
  <si>
    <t>Тест-управление</t>
  </si>
  <si>
    <r>
      <t xml:space="preserve">Фамилия, </t>
    </r>
    <r>
      <rPr>
        <sz val="10"/>
        <rFont val="Bookman Old Style"/>
        <family val="1"/>
        <charset val="204"/>
      </rPr>
      <t>Имя всадника</t>
    </r>
  </si>
  <si>
    <r>
      <t>Кличка лошади, г.р.,</t>
    </r>
    <r>
      <rPr>
        <sz val="10"/>
        <rFont val="Bookman Old Style"/>
        <family val="1"/>
        <charset val="204"/>
      </rPr>
      <t xml:space="preserve"> масть, пол, порода, отец, место рождения</t>
    </r>
  </si>
  <si>
    <t>Абсолютное первенство</t>
  </si>
  <si>
    <t>Нижегородская область, КСК "Пассаж"</t>
  </si>
  <si>
    <t>Выездка на лошадях до 150 см в холке</t>
  </si>
  <si>
    <t>Младшая группа</t>
  </si>
  <si>
    <t>Выездка, выездка на лошадях до 150 см в холке</t>
  </si>
  <si>
    <t>Предварительный приз. Юноши</t>
  </si>
  <si>
    <t>СУДЬИ:</t>
  </si>
  <si>
    <t>Дедикова Е. (1К, Нижегородская обл.)</t>
  </si>
  <si>
    <t>ДЮСШ НЦВЕ Нижегородская обл.</t>
  </si>
  <si>
    <t>Предварительный приз. Юноши (открытый класс)</t>
  </si>
  <si>
    <r>
      <rPr>
        <b/>
        <sz val="11"/>
        <color theme="1"/>
        <rFont val="Bookman Old Style"/>
        <family val="1"/>
        <charset val="204"/>
      </rPr>
      <t>Мускат</t>
    </r>
    <r>
      <rPr>
        <sz val="11"/>
        <color theme="1"/>
        <rFont val="Bookman Old Style"/>
        <family val="1"/>
        <charset val="204"/>
      </rPr>
      <t xml:space="preserve"> - 09, мер, сер, лошадь класса пони</t>
    </r>
  </si>
  <si>
    <r>
      <rPr>
        <b/>
        <sz val="11"/>
        <color theme="1"/>
        <rFont val="Bookman Old Style"/>
        <family val="1"/>
        <charset val="204"/>
      </rPr>
      <t xml:space="preserve">Кузина - </t>
    </r>
    <r>
      <rPr>
        <sz val="11"/>
        <color theme="1"/>
        <rFont val="Bookman Old Style"/>
        <family val="1"/>
        <charset val="204"/>
      </rPr>
      <t>09, коб, гн-пег, лошадь класса пони</t>
    </r>
  </si>
  <si>
    <t>Дедикова Е. (1К, Нижегородская область)</t>
  </si>
  <si>
    <r>
      <t>Питер Пен-</t>
    </r>
    <r>
      <rPr>
        <sz val="11"/>
        <color theme="1"/>
        <rFont val="Bookman Old Style"/>
        <family val="1"/>
        <charset val="204"/>
      </rPr>
      <t>04, мер, рыж, полукр, Россия</t>
    </r>
  </si>
  <si>
    <t>Залицаева Ульяна, 2008</t>
  </si>
  <si>
    <t>НЦВЕ, Нижегородская область</t>
  </si>
  <si>
    <t>Пегас</t>
  </si>
  <si>
    <t>Средняя группа</t>
  </si>
  <si>
    <t>Бобби</t>
  </si>
  <si>
    <t>Нижегородская область</t>
  </si>
  <si>
    <t>Красильникова Мелиса, 2013</t>
  </si>
  <si>
    <t>Предварительный приз А. Дети</t>
  </si>
  <si>
    <t>Бурбон</t>
  </si>
  <si>
    <t>Мальчики/девочки</t>
  </si>
  <si>
    <t>Хаммер</t>
  </si>
  <si>
    <t>Ильина Владислава, 2008</t>
  </si>
  <si>
    <r>
      <rPr>
        <b/>
        <sz val="14"/>
        <color theme="1"/>
        <rFont val="Bookman Old Style"/>
        <family val="1"/>
        <charset val="204"/>
      </rPr>
      <t>Мускат</t>
    </r>
    <r>
      <rPr>
        <sz val="14"/>
        <color theme="1"/>
        <rFont val="Bookman Old Style"/>
        <family val="1"/>
        <charset val="204"/>
      </rPr>
      <t xml:space="preserve"> - 09, мер, сер, лошадь класса пони</t>
    </r>
  </si>
  <si>
    <r>
      <rPr>
        <b/>
        <sz val="14"/>
        <color theme="1"/>
        <rFont val="Bookman Old Style"/>
        <family val="1"/>
        <charset val="204"/>
      </rPr>
      <t xml:space="preserve">Кузина - </t>
    </r>
    <r>
      <rPr>
        <sz val="14"/>
        <color theme="1"/>
        <rFont val="Bookman Old Style"/>
        <family val="1"/>
        <charset val="204"/>
      </rPr>
      <t>09, коб, гн-пег, лошадь класса пони</t>
    </r>
  </si>
  <si>
    <t>Альбиано</t>
  </si>
  <si>
    <t>Эриксон</t>
  </si>
  <si>
    <t>место</t>
  </si>
  <si>
    <t>Команда</t>
  </si>
  <si>
    <t>рысь</t>
  </si>
  <si>
    <t>шаг</t>
  </si>
  <si>
    <t>галоп</t>
  </si>
  <si>
    <t>повиновение</t>
  </si>
  <si>
    <t>общее впечатление</t>
  </si>
  <si>
    <t>Кол.ошибок</t>
  </si>
  <si>
    <t>Итого %</t>
  </si>
  <si>
    <t>Группа С</t>
  </si>
  <si>
    <t>Командный приз. Юноши</t>
  </si>
  <si>
    <t>Шарова Лана, 2012</t>
  </si>
  <si>
    <t>Иванова Наталья, 2011</t>
  </si>
  <si>
    <t>Педченко Варвара, 2015</t>
  </si>
  <si>
    <t>Манежная езда 1.1 (открытый класс)</t>
  </si>
  <si>
    <t>Веряскина Арина, 2014</t>
  </si>
  <si>
    <t>Коротина Л. (1К, Нижегородская обл.)</t>
  </si>
  <si>
    <t>Васянина Серафима, 2015</t>
  </si>
  <si>
    <t>Лелекова Валерия, 2008</t>
  </si>
  <si>
    <t>Ершова Дарья, 2009</t>
  </si>
  <si>
    <t>Метелева Ульяна, 2008</t>
  </si>
  <si>
    <t>Воронцова Александра</t>
  </si>
  <si>
    <t>Судьи:</t>
  </si>
  <si>
    <t>Харитонова Екатерина, 2004</t>
  </si>
  <si>
    <t>Хоббихорсинг</t>
  </si>
  <si>
    <t>Езда для молодых лошадей 4-х лет</t>
  </si>
  <si>
    <t>Лукьянова Валентина</t>
  </si>
  <si>
    <r>
      <rPr>
        <b/>
        <sz val="14"/>
        <color theme="1"/>
        <rFont val="Bookman Old Style"/>
        <family val="1"/>
        <charset val="204"/>
      </rPr>
      <t>Тиндсшурс Энжел</t>
    </r>
    <r>
      <rPr>
        <sz val="14"/>
        <color theme="1"/>
        <rFont val="Bookman Old Style"/>
        <family val="1"/>
        <charset val="204"/>
      </rPr>
      <t>-12,коб.,рыж.,уэльск.,Нидерланды</t>
    </r>
  </si>
  <si>
    <t>Гришунина Василиса, 2013</t>
  </si>
  <si>
    <t>Командный приз. Дети</t>
  </si>
  <si>
    <t>Новикова Вероника, 2008</t>
  </si>
  <si>
    <t>Мистер Тик Ток</t>
  </si>
  <si>
    <t>Хоменко Алиса,2015</t>
  </si>
  <si>
    <t>Ковтуненко Анастасия, 2014</t>
  </si>
  <si>
    <t>Пивоварова Анна, 2014</t>
  </si>
  <si>
    <t>Левицкая Виктория, 2014</t>
  </si>
  <si>
    <t>Митина Арина, 2014</t>
  </si>
  <si>
    <t>Мазалова Мария, 2013</t>
  </si>
  <si>
    <t>Акварель</t>
  </si>
  <si>
    <t>Суровегина Лидия, 2011</t>
  </si>
  <si>
    <t>Мигунова Милана, 2012</t>
  </si>
  <si>
    <t>Замятина Ольга, 2012</t>
  </si>
  <si>
    <t>Обязательная программа №2 (ОСФ) Тест А</t>
  </si>
  <si>
    <t>ОСФ №2 Тест А</t>
  </si>
  <si>
    <t>ОСФ №2 Тест Б</t>
  </si>
  <si>
    <t>Новожилова Милана, 2015</t>
  </si>
  <si>
    <t>Тик</t>
  </si>
  <si>
    <t>Пронина Карина, 2012</t>
  </si>
  <si>
    <t>Тест на посадку (2016г. и младше)</t>
  </si>
  <si>
    <t>Шатов Григорий, 2017</t>
  </si>
  <si>
    <t>Нестерова Анна, 2016</t>
  </si>
  <si>
    <t>Русова Полина, 2016</t>
  </si>
  <si>
    <t>Тест на посадку (2015г. и старше)</t>
  </si>
  <si>
    <t>Челогузова Марина, 2014</t>
  </si>
  <si>
    <t>Манускрипт</t>
  </si>
  <si>
    <t>Курносова Ксения, 2009</t>
  </si>
  <si>
    <t>Принцесса</t>
  </si>
  <si>
    <t>КСК "Аллюр", Нижегородская область</t>
  </si>
  <si>
    <t>Саженкова Анастасия, 2008</t>
  </si>
  <si>
    <t>Вашурина Майя, 2009</t>
  </si>
  <si>
    <t>Гончанкова Анастасия, 2006</t>
  </si>
  <si>
    <t>Пасечник София, 2011</t>
  </si>
  <si>
    <t>КУБОК НЦВЕ II ЭТАП</t>
  </si>
  <si>
    <t>Экстра Хоуп</t>
  </si>
  <si>
    <t>кмс</t>
  </si>
  <si>
    <t>Зайцева Наталья, 2008</t>
  </si>
  <si>
    <t>Шипилова Яна, 2008</t>
  </si>
  <si>
    <t>Палладин</t>
  </si>
  <si>
    <t>Утина Татьяна, 2015</t>
  </si>
  <si>
    <t>Зальцбург</t>
  </si>
  <si>
    <t>Ильина Полина, 2013</t>
  </si>
  <si>
    <t>Смирнова Мария, 2015</t>
  </si>
  <si>
    <t>15 октября 2022г</t>
  </si>
  <si>
    <t>КУБОК НЦВЕ 3 ЭТАП</t>
  </si>
  <si>
    <r>
      <t xml:space="preserve">H-Кузьмина Е. (1К, Нижегородская обл.)
</t>
    </r>
    <r>
      <rPr>
        <b/>
        <sz val="11"/>
        <color theme="1"/>
        <rFont val="Bookman Old Style"/>
        <family val="1"/>
        <charset val="204"/>
      </rPr>
      <t>C-Голубева О. (1К, Нижегородская обл.)</t>
    </r>
    <r>
      <rPr>
        <sz val="11"/>
        <color theme="1"/>
        <rFont val="Bookman Old Style"/>
        <family val="1"/>
        <charset val="204"/>
      </rPr>
      <t xml:space="preserve">
M-Коротина Л. (1К, Нижегородская обл.)</t>
    </r>
  </si>
  <si>
    <t>Манежная езда 1.2</t>
  </si>
  <si>
    <t>Сорокина Ева, 2013</t>
  </si>
  <si>
    <t>Караськова Диана, 2013</t>
  </si>
  <si>
    <t>искл.</t>
  </si>
  <si>
    <t>3юн</t>
  </si>
  <si>
    <t>Гунин Александр, 2012</t>
  </si>
  <si>
    <t>Кузнецова Виктория, 2012</t>
  </si>
  <si>
    <t>Амадеус</t>
  </si>
  <si>
    <t>Тиндсшурс Энжел</t>
  </si>
  <si>
    <t>Кузина</t>
  </si>
  <si>
    <t>ГБУ СШОР по СП и КС, Нижегородская обалсть</t>
  </si>
  <si>
    <t>Семенова Диана, 2015</t>
  </si>
  <si>
    <t>Пискунова Елизавета, 2017</t>
  </si>
  <si>
    <t>Зайцев Роман, 2016</t>
  </si>
  <si>
    <t>Малькова Анастасия, 2015</t>
  </si>
  <si>
    <t>Кудрявцева Мария, 2014</t>
  </si>
  <si>
    <t>Павлова Анастасия, 2013</t>
  </si>
  <si>
    <t>C-Кузьмина Е. (1К, Нижегородская обл.)
    Голубева О. (1К, Нижегородская обл.)
    Коротина Л. (1К, Нижегородская обл.)</t>
  </si>
  <si>
    <t>15октября 2022г</t>
  </si>
  <si>
    <t>Шатон Григорий, 2016</t>
  </si>
  <si>
    <t>Пошибалова Анастасия, 2009</t>
  </si>
  <si>
    <t>Положение и посадка</t>
  </si>
  <si>
    <t>Эффективность применения средств управления</t>
  </si>
  <si>
    <t>Точность</t>
  </si>
  <si>
    <t>Общее впечатление</t>
  </si>
  <si>
    <t>Ямушева Эвелина, 2008</t>
  </si>
  <si>
    <t>2юн</t>
  </si>
  <si>
    <t>Классика</t>
  </si>
  <si>
    <t>Бережная Ульяна, 2009</t>
  </si>
  <si>
    <t>Открытый класс</t>
  </si>
  <si>
    <r>
      <rPr>
        <b/>
        <sz val="12"/>
        <color theme="1"/>
        <rFont val="Bookman Old Style"/>
        <family val="1"/>
        <charset val="204"/>
      </rPr>
      <t>C-Коротина Л. (1К, Нижегородская обл.)</t>
    </r>
    <r>
      <rPr>
        <sz val="12"/>
        <color theme="1"/>
        <rFont val="Bookman Old Style"/>
        <family val="1"/>
        <charset val="204"/>
      </rPr>
      <t xml:space="preserve">
M-Голубева О. (1К, Нижегородская обл.) 
    Кузьмина Е. (1К, Нижегородская обл.)</t>
    </r>
  </si>
  <si>
    <t>Басанова Надежда, 1982</t>
  </si>
  <si>
    <t>Чардаш</t>
  </si>
  <si>
    <t>КК "Колос", Нижегородская область</t>
  </si>
  <si>
    <t>Табункина Елизавета, 2007</t>
  </si>
  <si>
    <t>Кальгина Наталья, 2000</t>
  </si>
  <si>
    <t>Спесь</t>
  </si>
  <si>
    <t>Вайнова Виктория, 2008</t>
  </si>
  <si>
    <t>Эльбрус</t>
  </si>
  <si>
    <t>Дорожнина Маргарита, 2009</t>
  </si>
  <si>
    <t>Метеор</t>
  </si>
  <si>
    <t>Усанов Пётр, 2009</t>
  </si>
  <si>
    <t>Горден Стар</t>
  </si>
  <si>
    <t>Фахрутдинова Карина, 2009</t>
  </si>
  <si>
    <t>Горбенко Елизавета, 2009</t>
  </si>
  <si>
    <t>Колесникова Светлана, 2009</t>
  </si>
  <si>
    <t>Варгас -Бычковская Анастасия, 2007</t>
  </si>
  <si>
    <t>Васильева Елена, 1999</t>
  </si>
  <si>
    <t>Эрбион</t>
  </si>
  <si>
    <r>
      <t xml:space="preserve">H-Кузьмина Е.(1К, Нижегородская область)
</t>
    </r>
    <r>
      <rPr>
        <b/>
        <sz val="11"/>
        <color theme="1"/>
        <rFont val="Bookman Old Style"/>
        <family val="1"/>
        <charset val="204"/>
      </rPr>
      <t>C-Коротина Л. (1К, Нижегородская обл.)</t>
    </r>
    <r>
      <rPr>
        <sz val="11"/>
        <color theme="1"/>
        <rFont val="Bookman Old Style"/>
        <family val="1"/>
        <charset val="204"/>
      </rPr>
      <t xml:space="preserve">
M-Голубева О. (1К, Нижегородская обл.)</t>
    </r>
  </si>
  <si>
    <t>Мусина Эльмира, 2007</t>
  </si>
  <si>
    <t>Воронина Вероника, 2005</t>
  </si>
  <si>
    <r>
      <t xml:space="preserve">Архимед - </t>
    </r>
    <r>
      <rPr>
        <sz val="11"/>
        <color theme="1"/>
        <rFont val="Bookman Old Style"/>
        <family val="1"/>
        <charset val="204"/>
      </rPr>
      <t>09, мер, гнед, тракен, Антигон 9, Нижегородская обл</t>
    </r>
  </si>
  <si>
    <r>
      <t xml:space="preserve">Гибралтар- </t>
    </r>
    <r>
      <rPr>
        <sz val="11"/>
        <color theme="1"/>
        <rFont val="Bookman Old Style"/>
        <family val="1"/>
        <charset val="204"/>
      </rPr>
      <t>07, мер, гнед, орл рыс, Беркут, Россия</t>
    </r>
  </si>
  <si>
    <r>
      <t xml:space="preserve">Беста - </t>
    </r>
    <r>
      <rPr>
        <sz val="11"/>
        <color theme="1"/>
        <rFont val="Bookman Old Style"/>
        <family val="1"/>
        <charset val="204"/>
      </rPr>
      <t>12, коб, вор, тракен, Эзоп 12, Россия</t>
    </r>
  </si>
  <si>
    <r>
      <t xml:space="preserve">Архипелаг - </t>
    </r>
    <r>
      <rPr>
        <sz val="11"/>
        <color theme="1"/>
        <rFont val="Bookman Old Style"/>
        <family val="1"/>
        <charset val="204"/>
      </rPr>
      <t>06, жер, т-гнед, тракен, Хаккер, ОАО "Россия"</t>
    </r>
  </si>
  <si>
    <t>Бирмингем</t>
  </si>
  <si>
    <t>Еремина Марина, 2002</t>
  </si>
  <si>
    <r>
      <t xml:space="preserve">Фамилия, </t>
    </r>
    <r>
      <rPr>
        <sz val="12"/>
        <rFont val="Bookman Old Style"/>
        <family val="1"/>
        <charset val="204"/>
      </rPr>
      <t>Имя всадника</t>
    </r>
  </si>
  <si>
    <r>
      <t>Кличка лошади, г.р.,</t>
    </r>
    <r>
      <rPr>
        <sz val="12"/>
        <rFont val="Bookman Old Style"/>
        <family val="1"/>
        <charset val="204"/>
      </rPr>
      <t xml:space="preserve"> масть, пол, порода, отец, место рождения</t>
    </r>
  </si>
  <si>
    <t>15-16 октября 2022г</t>
  </si>
  <si>
    <t>Езда для молодых лошадей 5-ти лет</t>
  </si>
  <si>
    <t>Одинцова София</t>
  </si>
  <si>
    <t>ГБУ СШОР по СП и КС, Нижегородская обл.</t>
  </si>
  <si>
    <t>Зубкова Наталья</t>
  </si>
  <si>
    <t>КСК "Аллюр", Нидегородская обл.</t>
  </si>
  <si>
    <t>Алекс БО-17</t>
  </si>
  <si>
    <t>Дарлинг Викси-17</t>
  </si>
  <si>
    <t>Пошибалова Анастасия</t>
  </si>
  <si>
    <t>Гришунина Василиса</t>
  </si>
  <si>
    <t>Кузнецова Виктория</t>
  </si>
  <si>
    <t>Суровегина Лидия</t>
  </si>
  <si>
    <r>
      <rPr>
        <b/>
        <sz val="11"/>
        <color theme="1"/>
        <rFont val="Bookman Old Style"/>
        <family val="1"/>
        <charset val="204"/>
      </rPr>
      <t>C-Хохлачева М.</t>
    </r>
    <r>
      <rPr>
        <sz val="11"/>
        <color theme="1"/>
        <rFont val="Bookman Old Style"/>
        <family val="1"/>
        <charset val="204"/>
      </rPr>
      <t xml:space="preserve">
Е-Новожилова Л., Балашов Д.</t>
    </r>
  </si>
  <si>
    <t>16 октября 2022г</t>
  </si>
  <si>
    <t>Манежная езда 1.3</t>
  </si>
  <si>
    <r>
      <t xml:space="preserve">H-Голубева О. (1К, Нижегородская обл.)
</t>
    </r>
    <r>
      <rPr>
        <b/>
        <sz val="11"/>
        <color theme="1"/>
        <rFont val="Bookman Old Style"/>
        <family val="1"/>
        <charset val="204"/>
      </rPr>
      <t>C-Коротина Л. (1К, Нижегородская обл.)</t>
    </r>
    <r>
      <rPr>
        <sz val="11"/>
        <color theme="1"/>
        <rFont val="Bookman Old Style"/>
        <family val="1"/>
        <charset val="204"/>
      </rPr>
      <t xml:space="preserve">
M-Шандак Н. (1К, Нижегородская обл.)</t>
    </r>
  </si>
  <si>
    <t>Шатова Василиса, 2013</t>
  </si>
  <si>
    <t>Мускат</t>
  </si>
  <si>
    <t>МЕ 1.2</t>
  </si>
  <si>
    <t>МЕ 1.3</t>
  </si>
  <si>
    <t>Обязательная программа №2 (ОСФ) Тест Б</t>
  </si>
  <si>
    <t>в/к</t>
  </si>
  <si>
    <t>Голубева О. (1К, Нижегородская обл.)</t>
  </si>
  <si>
    <t>Голубева О. (1К, Нижегородская область)</t>
  </si>
  <si>
    <r>
      <rPr>
        <b/>
        <sz val="12"/>
        <color theme="1"/>
        <rFont val="Bookman Old Style"/>
        <family val="1"/>
        <charset val="204"/>
      </rPr>
      <t xml:space="preserve">C-Голубева О. (1К, Нижегородская обл.) </t>
    </r>
    <r>
      <rPr>
        <sz val="12"/>
        <color theme="1"/>
        <rFont val="Bookman Old Style"/>
        <family val="1"/>
        <charset val="204"/>
      </rPr>
      <t xml:space="preserve">
M-Коротина Л. (1К, Нижегородская обл.)
    Шандак Н. (1К, Нижегородская обл.)</t>
    </r>
  </si>
  <si>
    <t>Матвеева Наталья, 1996</t>
  </si>
  <si>
    <t>Феникс</t>
  </si>
  <si>
    <t>Александрова Надежда, 1998</t>
  </si>
  <si>
    <t>Вандышева Таисия, 2008</t>
  </si>
  <si>
    <t>Певучий</t>
  </si>
  <si>
    <t>Преснякова Екатерина, 2009</t>
  </si>
  <si>
    <t>Питер Пен</t>
  </si>
  <si>
    <t>EQUI №1</t>
  </si>
  <si>
    <t>Мордовина Александра, 2000</t>
  </si>
  <si>
    <t>Эпиграмма</t>
  </si>
  <si>
    <t>Нижегородская обалсть</t>
  </si>
  <si>
    <r>
      <t xml:space="preserve">H-Шандак Н.(1К, Нижегородская область)
</t>
    </r>
    <r>
      <rPr>
        <b/>
        <sz val="11"/>
        <color theme="1"/>
        <rFont val="Bookman Old Style"/>
        <family val="1"/>
        <charset val="204"/>
      </rPr>
      <t>C-Голубева О. (1К, Нижегородская обл.)</t>
    </r>
    <r>
      <rPr>
        <sz val="11"/>
        <color theme="1"/>
        <rFont val="Bookman Old Style"/>
        <family val="1"/>
        <charset val="204"/>
      </rPr>
      <t xml:space="preserve">
M-Коротина Л. (1К, Нижегородская обл.)</t>
    </r>
  </si>
  <si>
    <t>Хохлачева Екатерина, 2007</t>
  </si>
  <si>
    <t>C-Шандак Н. (1К, Нижегородская обл.)
    Голубева О. (1К, Нижегородская обл.)
    Коротина Л. (1К, Нижегородская обл.)</t>
  </si>
  <si>
    <t>Анубис-18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</si>
</sst>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name val="Verdana"/>
      <family val="2"/>
      <charset val="204"/>
    </font>
    <font>
      <sz val="10"/>
      <name val="Arial Cyr"/>
      <charset val="204"/>
    </font>
    <font>
      <sz val="8"/>
      <color theme="1"/>
      <name val="Verdana"/>
      <family val="2"/>
      <charset val="204"/>
    </font>
    <font>
      <b/>
      <sz val="24"/>
      <color theme="1"/>
      <name val="Bookman Old Style"/>
      <family val="1"/>
      <charset val="204"/>
    </font>
    <font>
      <b/>
      <sz val="26"/>
      <color theme="1"/>
      <name val="Bookman Old Style"/>
      <family val="1"/>
      <charset val="204"/>
    </font>
    <font>
      <b/>
      <sz val="14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b/>
      <sz val="18"/>
      <color theme="1"/>
      <name val="Bookman Old Style"/>
      <family val="1"/>
      <charset val="204"/>
    </font>
    <font>
      <b/>
      <sz val="8"/>
      <color theme="1"/>
      <name val="Verdana"/>
      <family val="2"/>
      <charset val="204"/>
    </font>
    <font>
      <b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11"/>
      <color theme="1"/>
      <name val="Bookman Old Style"/>
      <family val="1"/>
      <charset val="204"/>
    </font>
    <font>
      <sz val="12"/>
      <name val="Bookman Old Style"/>
      <family val="1"/>
      <charset val="204"/>
    </font>
    <font>
      <b/>
      <sz val="12"/>
      <name val="Bookman Old Style"/>
      <family val="1"/>
      <charset val="204"/>
    </font>
    <font>
      <sz val="11"/>
      <name val="Bookman Old Style"/>
      <family val="1"/>
      <charset val="204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sz val="14"/>
      <color theme="1"/>
      <name val="Bookman Old Style"/>
      <family val="1"/>
      <charset val="204"/>
    </font>
    <font>
      <sz val="14"/>
      <name val="Bookman Old Style"/>
      <family val="1"/>
      <charset val="204"/>
    </font>
    <font>
      <b/>
      <i/>
      <sz val="14"/>
      <color theme="1"/>
      <name val="Bookman Old Style"/>
      <family val="1"/>
      <charset val="204"/>
    </font>
    <font>
      <sz val="10"/>
      <color theme="1"/>
      <name val="Verdana"/>
      <family val="2"/>
      <charset val="204"/>
    </font>
    <font>
      <b/>
      <sz val="14"/>
      <name val="Bookman Old Style"/>
      <family val="1"/>
      <charset val="204"/>
    </font>
    <font>
      <b/>
      <sz val="36"/>
      <color theme="1"/>
      <name val="Bookman Old Style"/>
      <family val="1"/>
      <charset val="204"/>
    </font>
    <font>
      <b/>
      <sz val="20"/>
      <color theme="1"/>
      <name val="Verdana"/>
      <family val="2"/>
      <charset val="204"/>
    </font>
    <font>
      <b/>
      <i/>
      <sz val="14"/>
      <name val="Verdana"/>
      <family val="2"/>
      <charset val="204"/>
    </font>
    <font>
      <sz val="14"/>
      <name val="Verdana"/>
      <family val="2"/>
      <charset val="204"/>
    </font>
    <font>
      <b/>
      <sz val="14"/>
      <name val="Verdana"/>
      <family val="2"/>
      <charset val="204"/>
    </font>
    <font>
      <b/>
      <sz val="14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0"/>
      <color theme="1"/>
      <name val="Bookman Old Style"/>
      <family val="1"/>
      <charset val="204"/>
    </font>
    <font>
      <sz val="13"/>
      <color theme="1"/>
      <name val="Bookman Old Style"/>
      <family val="1"/>
      <charset val="204"/>
    </font>
    <font>
      <b/>
      <sz val="16"/>
      <color theme="1"/>
      <name val="Bookman Old Style"/>
      <family val="1"/>
      <charset val="204"/>
    </font>
    <font>
      <sz val="16"/>
      <color theme="1"/>
      <name val="Bookman Old Style"/>
      <family val="1"/>
      <charset val="204"/>
    </font>
    <font>
      <sz val="18"/>
      <color theme="1"/>
      <name val="Bookman Old Style"/>
      <family val="1"/>
      <charset val="204"/>
    </font>
    <font>
      <sz val="36"/>
      <color theme="1"/>
      <name val="Calibri"/>
      <family val="2"/>
      <charset val="204"/>
      <scheme val="minor"/>
    </font>
    <font>
      <b/>
      <i/>
      <sz val="14"/>
      <name val="Bookman Old Style"/>
      <family val="1"/>
      <charset val="204"/>
    </font>
    <font>
      <sz val="8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5" fillId="0" borderId="0" xfId="6"/>
    <xf numFmtId="0" fontId="16" fillId="0" borderId="0" xfId="6" applyFont="1"/>
    <xf numFmtId="0" fontId="16" fillId="0" borderId="6" xfId="6" applyFont="1" applyBorder="1" applyAlignment="1">
      <alignment horizontal="center" vertical="center" wrapText="1"/>
    </xf>
    <xf numFmtId="0" fontId="9" fillId="0" borderId="0" xfId="6" applyFont="1"/>
    <xf numFmtId="0" fontId="5" fillId="0" borderId="0" xfId="6" applyFont="1"/>
    <xf numFmtId="0" fontId="16" fillId="0" borderId="6" xfId="6" applyFont="1" applyBorder="1" applyAlignment="1">
      <alignment horizontal="center" vertical="center"/>
    </xf>
    <xf numFmtId="165" fontId="16" fillId="0" borderId="6" xfId="6" applyNumberFormat="1" applyFont="1" applyBorder="1" applyAlignment="1">
      <alignment horizontal="center" vertical="center"/>
    </xf>
    <xf numFmtId="164" fontId="22" fillId="0" borderId="6" xfId="6" applyNumberFormat="1" applyFont="1" applyBorder="1" applyAlignment="1">
      <alignment horizontal="center" vertical="center"/>
    </xf>
    <xf numFmtId="0" fontId="5" fillId="0" borderId="0" xfId="6" applyAlignment="1">
      <alignment wrapText="1"/>
    </xf>
    <xf numFmtId="0" fontId="26" fillId="0" borderId="0" xfId="6" applyFont="1"/>
    <xf numFmtId="0" fontId="22" fillId="0" borderId="1" xfId="6" applyFont="1" applyBorder="1" applyAlignment="1"/>
    <xf numFmtId="0" fontId="17" fillId="0" borderId="0" xfId="6" applyFont="1"/>
    <xf numFmtId="0" fontId="17" fillId="0" borderId="0" xfId="6" applyFont="1" applyAlignment="1">
      <alignment vertical="center"/>
    </xf>
    <xf numFmtId="0" fontId="4" fillId="0" borderId="0" xfId="6" applyFont="1"/>
    <xf numFmtId="1" fontId="28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4" fontId="28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8" fillId="2" borderId="2" xfId="3" applyFont="1" applyFill="1" applyBorder="1" applyAlignment="1" applyProtection="1">
      <alignment horizontal="center" vertical="center" textRotation="90" wrapText="1"/>
      <protection locked="0"/>
    </xf>
    <xf numFmtId="0" fontId="28" fillId="2" borderId="2" xfId="3" applyFont="1" applyFill="1" applyBorder="1" applyAlignment="1" applyProtection="1">
      <alignment horizontal="center" vertical="center" wrapText="1"/>
      <protection locked="0"/>
    </xf>
    <xf numFmtId="0" fontId="26" fillId="0" borderId="6" xfId="6" applyFont="1" applyBorder="1" applyAlignment="1">
      <alignment horizontal="center" vertical="center"/>
    </xf>
    <xf numFmtId="165" fontId="26" fillId="0" borderId="6" xfId="6" applyNumberFormat="1" applyFont="1" applyBorder="1" applyAlignment="1">
      <alignment horizontal="center" vertical="center"/>
    </xf>
    <xf numFmtId="164" fontId="27" fillId="0" borderId="6" xfId="6" applyNumberFormat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4" fillId="0" borderId="0" xfId="7" applyAlignment="1">
      <alignment vertical="center"/>
    </xf>
    <xf numFmtId="0" fontId="4" fillId="0" borderId="0" xfId="7"/>
    <xf numFmtId="0" fontId="16" fillId="0" borderId="0" xfId="7" applyFont="1"/>
    <xf numFmtId="0" fontId="22" fillId="0" borderId="10" xfId="7" applyFont="1" applyBorder="1" applyAlignment="1">
      <alignment wrapText="1"/>
    </xf>
    <xf numFmtId="0" fontId="16" fillId="0" borderId="6" xfId="7" applyFont="1" applyBorder="1" applyAlignment="1">
      <alignment horizontal="center" vertical="center"/>
    </xf>
    <xf numFmtId="164" fontId="20" fillId="3" borderId="6" xfId="7" applyNumberFormat="1" applyFont="1" applyFill="1" applyBorder="1" applyAlignment="1">
      <alignment horizontal="center" vertical="center" wrapText="1"/>
    </xf>
    <xf numFmtId="164" fontId="22" fillId="0" borderId="6" xfId="7" applyNumberFormat="1" applyFont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164" fontId="22" fillId="0" borderId="0" xfId="7" applyNumberFormat="1" applyFont="1" applyBorder="1" applyAlignment="1">
      <alignment horizontal="center" vertical="center"/>
    </xf>
    <xf numFmtId="0" fontId="33" fillId="0" borderId="0" xfId="7" applyFont="1" applyBorder="1" applyAlignment="1">
      <alignment horizontal="center" vertical="center"/>
    </xf>
    <xf numFmtId="0" fontId="10" fillId="0" borderId="0" xfId="7" applyFont="1" applyBorder="1" applyAlignment="1">
      <alignment vertical="center" wrapText="1"/>
    </xf>
    <xf numFmtId="0" fontId="19" fillId="0" borderId="0" xfId="7" applyFont="1" applyBorder="1" applyAlignment="1">
      <alignment horizontal="left" vertical="center" wrapText="1"/>
    </xf>
    <xf numFmtId="0" fontId="12" fillId="0" borderId="0" xfId="7" applyFont="1" applyBorder="1" applyAlignment="1">
      <alignment horizontal="center" vertical="center" wrapText="1"/>
    </xf>
    <xf numFmtId="164" fontId="19" fillId="0" borderId="0" xfId="7" applyNumberFormat="1" applyFont="1" applyBorder="1" applyAlignment="1">
      <alignment horizontal="center" vertical="center"/>
    </xf>
    <xf numFmtId="0" fontId="20" fillId="3" borderId="0" xfId="7" applyFont="1" applyFill="1" applyBorder="1" applyAlignment="1">
      <alignment vertical="center" wrapText="1"/>
    </xf>
    <xf numFmtId="0" fontId="25" fillId="3" borderId="0" xfId="7" applyFont="1" applyFill="1" applyBorder="1" applyAlignment="1">
      <alignment horizontal="center" vertical="center" wrapText="1"/>
    </xf>
    <xf numFmtId="164" fontId="20" fillId="3" borderId="0" xfId="7" applyNumberFormat="1" applyFont="1" applyFill="1" applyBorder="1" applyAlignment="1">
      <alignment horizontal="center" vertical="center" wrapText="1"/>
    </xf>
    <xf numFmtId="0" fontId="30" fillId="0" borderId="0" xfId="7" applyFont="1" applyBorder="1" applyAlignment="1">
      <alignment horizontal="center" vertical="center"/>
    </xf>
    <xf numFmtId="0" fontId="8" fillId="0" borderId="0" xfId="7" applyFont="1"/>
    <xf numFmtId="1" fontId="25" fillId="2" borderId="2" xfId="3" applyNumberFormat="1" applyFont="1" applyFill="1" applyBorder="1" applyAlignment="1" applyProtection="1">
      <alignment horizontal="center" vertical="center" textRotation="90" wrapText="1"/>
      <protection locked="0"/>
    </xf>
    <xf numFmtId="164" fontId="25" fillId="2" borderId="2" xfId="3" applyNumberFormat="1" applyFont="1" applyFill="1" applyBorder="1" applyAlignment="1" applyProtection="1">
      <alignment horizontal="center" vertical="center" wrapText="1"/>
      <protection locked="0"/>
    </xf>
    <xf numFmtId="0" fontId="25" fillId="2" borderId="2" xfId="3" applyFont="1" applyFill="1" applyBorder="1" applyAlignment="1" applyProtection="1">
      <alignment horizontal="center" vertical="center" textRotation="90" wrapText="1"/>
      <protection locked="0"/>
    </xf>
    <xf numFmtId="0" fontId="25" fillId="2" borderId="2" xfId="3" applyFont="1" applyFill="1" applyBorder="1" applyAlignment="1" applyProtection="1">
      <alignment horizontal="center" vertical="center" wrapText="1"/>
      <protection locked="0"/>
    </xf>
    <xf numFmtId="0" fontId="22" fillId="0" borderId="0" xfId="6" applyFont="1" applyBorder="1" applyAlignment="1">
      <alignment horizontal="left"/>
    </xf>
    <xf numFmtId="0" fontId="22" fillId="0" borderId="0" xfId="6" applyFont="1"/>
    <xf numFmtId="0" fontId="30" fillId="0" borderId="0" xfId="6" applyFont="1" applyAlignment="1">
      <alignment vertical="center"/>
    </xf>
    <xf numFmtId="0" fontId="3" fillId="0" borderId="0" xfId="6" applyFont="1"/>
    <xf numFmtId="0" fontId="21" fillId="0" borderId="0" xfId="6" applyFont="1" applyAlignment="1">
      <alignment wrapText="1"/>
    </xf>
    <xf numFmtId="0" fontId="22" fillId="0" borderId="0" xfId="6" applyFont="1" applyAlignment="1">
      <alignment wrapText="1"/>
    </xf>
    <xf numFmtId="0" fontId="8" fillId="0" borderId="0" xfId="6" applyFont="1"/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0" fontId="16" fillId="3" borderId="6" xfId="7" applyFont="1" applyFill="1" applyBorder="1" applyAlignment="1">
      <alignment horizontal="center" vertical="center"/>
    </xf>
    <xf numFmtId="164" fontId="22" fillId="3" borderId="6" xfId="7" applyNumberFormat="1" applyFont="1" applyFill="1" applyBorder="1" applyAlignment="1">
      <alignment horizontal="center" vertical="center"/>
    </xf>
    <xf numFmtId="0" fontId="4" fillId="3" borderId="0" xfId="7" applyFill="1"/>
    <xf numFmtId="164" fontId="22" fillId="0" borderId="15" xfId="6" applyNumberFormat="1" applyFont="1" applyBorder="1" applyAlignment="1">
      <alignment horizontal="center" vertical="center"/>
    </xf>
    <xf numFmtId="0" fontId="22" fillId="0" borderId="6" xfId="0" applyFont="1" applyFill="1" applyBorder="1" applyAlignment="1">
      <alignment vertical="center" wrapText="1"/>
    </xf>
    <xf numFmtId="0" fontId="26" fillId="3" borderId="6" xfId="6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 wrapText="1"/>
    </xf>
    <xf numFmtId="165" fontId="26" fillId="3" borderId="6" xfId="6" applyNumberFormat="1" applyFont="1" applyFill="1" applyBorder="1" applyAlignment="1">
      <alignment horizontal="center" vertical="center"/>
    </xf>
    <xf numFmtId="164" fontId="27" fillId="3" borderId="6" xfId="6" applyNumberFormat="1" applyFont="1" applyFill="1" applyBorder="1" applyAlignment="1">
      <alignment horizontal="center" vertical="center"/>
    </xf>
    <xf numFmtId="0" fontId="26" fillId="3" borderId="0" xfId="6" applyFont="1" applyFill="1"/>
    <xf numFmtId="0" fontId="16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center" wrapText="1"/>
    </xf>
    <xf numFmtId="0" fontId="8" fillId="3" borderId="0" xfId="6" applyFont="1" applyFill="1"/>
    <xf numFmtId="0" fontId="17" fillId="3" borderId="6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wrapText="1"/>
    </xf>
    <xf numFmtId="0" fontId="16" fillId="3" borderId="6" xfId="0" applyNumberFormat="1" applyFont="1" applyFill="1" applyBorder="1" applyAlignment="1">
      <alignment horizontal="center" vertical="center" wrapText="1"/>
    </xf>
    <xf numFmtId="0" fontId="30" fillId="0" borderId="6" xfId="0" applyFont="1" applyBorder="1" applyAlignment="1">
      <alignment vertical="center" wrapText="1"/>
    </xf>
    <xf numFmtId="0" fontId="30" fillId="3" borderId="6" xfId="0" applyFont="1" applyFill="1" applyBorder="1" applyAlignment="1">
      <alignment wrapText="1"/>
    </xf>
    <xf numFmtId="0" fontId="15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26" fillId="3" borderId="6" xfId="1" applyFont="1" applyFill="1" applyBorder="1" applyAlignment="1">
      <alignment horizontal="center" vertical="center"/>
    </xf>
    <xf numFmtId="0" fontId="36" fillId="0" borderId="0" xfId="12" applyFont="1" applyAlignment="1">
      <alignment vertical="center"/>
    </xf>
    <xf numFmtId="0" fontId="1" fillId="0" borderId="0" xfId="12"/>
    <xf numFmtId="0" fontId="37" fillId="0" borderId="0" xfId="2" applyFont="1" applyAlignment="1" applyProtection="1">
      <alignment vertical="center" wrapText="1"/>
      <protection locked="0"/>
    </xf>
    <xf numFmtId="0" fontId="8" fillId="0" borderId="0" xfId="12" applyFont="1"/>
    <xf numFmtId="0" fontId="38" fillId="0" borderId="0" xfId="2" applyFont="1" applyAlignment="1" applyProtection="1">
      <alignment vertical="center" wrapText="1"/>
      <protection locked="0"/>
    </xf>
    <xf numFmtId="0" fontId="39" fillId="0" borderId="0" xfId="12" applyFont="1" applyAlignment="1">
      <alignment vertical="center"/>
    </xf>
    <xf numFmtId="0" fontId="40" fillId="0" borderId="0" xfId="12" applyFont="1" applyAlignment="1">
      <alignment vertical="center"/>
    </xf>
    <xf numFmtId="0" fontId="41" fillId="0" borderId="0" xfId="12" applyFont="1" applyAlignment="1">
      <alignment horizontal="center" vertical="center"/>
    </xf>
    <xf numFmtId="0" fontId="1" fillId="0" borderId="0" xfId="12" applyAlignment="1">
      <alignment vertical="center"/>
    </xf>
    <xf numFmtId="0" fontId="8" fillId="0" borderId="0" xfId="12" applyFont="1" applyAlignment="1">
      <alignment vertical="center"/>
    </xf>
    <xf numFmtId="0" fontId="9" fillId="0" borderId="0" xfId="12" applyFont="1"/>
    <xf numFmtId="0" fontId="42" fillId="0" borderId="0" xfId="12" applyFont="1" applyBorder="1" applyAlignment="1"/>
    <xf numFmtId="0" fontId="17" fillId="0" borderId="0" xfId="13" applyFont="1" applyAlignment="1">
      <alignment vertical="center"/>
    </xf>
    <xf numFmtId="0" fontId="22" fillId="0" borderId="13" xfId="0" applyFont="1" applyBorder="1" applyAlignment="1">
      <alignment vertical="center" wrapText="1"/>
    </xf>
    <xf numFmtId="0" fontId="30" fillId="3" borderId="6" xfId="0" applyFont="1" applyFill="1" applyBorder="1" applyAlignment="1">
      <alignment vertical="center" wrapText="1"/>
    </xf>
    <xf numFmtId="0" fontId="17" fillId="0" borderId="0" xfId="6" applyFont="1" applyAlignment="1">
      <alignment horizontal="center" vertical="center"/>
    </xf>
    <xf numFmtId="0" fontId="30" fillId="0" borderId="0" xfId="6" applyFont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164" fontId="43" fillId="3" borderId="6" xfId="6" applyNumberFormat="1" applyFont="1" applyFill="1" applyBorder="1" applyAlignment="1">
      <alignment horizontal="center" vertical="center"/>
    </xf>
    <xf numFmtId="0" fontId="16" fillId="3" borderId="6" xfId="6" applyFont="1" applyFill="1" applyBorder="1" applyAlignment="1">
      <alignment horizontal="center" vertical="center"/>
    </xf>
    <xf numFmtId="165" fontId="16" fillId="3" borderId="6" xfId="6" applyNumberFormat="1" applyFont="1" applyFill="1" applyBorder="1" applyAlignment="1">
      <alignment horizontal="center" vertical="center"/>
    </xf>
    <xf numFmtId="164" fontId="22" fillId="3" borderId="6" xfId="6" applyNumberFormat="1" applyFont="1" applyFill="1" applyBorder="1" applyAlignment="1">
      <alignment horizontal="center" vertical="center"/>
    </xf>
    <xf numFmtId="0" fontId="44" fillId="3" borderId="0" xfId="6" applyFont="1" applyFill="1"/>
    <xf numFmtId="0" fontId="44" fillId="0" borderId="0" xfId="6" applyFont="1"/>
    <xf numFmtId="0" fontId="47" fillId="0" borderId="0" xfId="6" applyFont="1"/>
    <xf numFmtId="0" fontId="15" fillId="0" borderId="1" xfId="6" applyFont="1" applyBorder="1" applyAlignment="1"/>
    <xf numFmtId="0" fontId="15" fillId="0" borderId="0" xfId="6" applyFont="1" applyBorder="1" applyAlignment="1"/>
    <xf numFmtId="0" fontId="30" fillId="0" borderId="0" xfId="6" applyFont="1"/>
    <xf numFmtId="0" fontId="48" fillId="0" borderId="0" xfId="6" applyFont="1"/>
    <xf numFmtId="0" fontId="45" fillId="0" borderId="0" xfId="12" applyFont="1" applyAlignment="1">
      <alignment vertical="center"/>
    </xf>
    <xf numFmtId="0" fontId="21" fillId="0" borderId="1" xfId="12" applyFont="1" applyBorder="1" applyAlignment="1"/>
    <xf numFmtId="0" fontId="17" fillId="0" borderId="0" xfId="12" applyFont="1"/>
    <xf numFmtId="0" fontId="15" fillId="0" borderId="6" xfId="12" applyFont="1" applyBorder="1" applyAlignment="1">
      <alignment horizontal="center" vertical="center"/>
    </xf>
    <xf numFmtId="0" fontId="30" fillId="0" borderId="6" xfId="12" applyFont="1" applyBorder="1" applyAlignment="1">
      <alignment horizontal="center" vertical="center" wrapText="1"/>
    </xf>
    <xf numFmtId="165" fontId="30" fillId="0" borderId="6" xfId="12" applyNumberFormat="1" applyFont="1" applyBorder="1" applyAlignment="1">
      <alignment horizontal="center" vertical="center"/>
    </xf>
    <xf numFmtId="165" fontId="30" fillId="0" borderId="13" xfId="12" applyNumberFormat="1" applyFont="1" applyBorder="1" applyAlignment="1">
      <alignment horizontal="center" vertical="center"/>
    </xf>
    <xf numFmtId="164" fontId="30" fillId="0" borderId="6" xfId="12" applyNumberFormat="1" applyFont="1" applyBorder="1" applyAlignment="1">
      <alignment horizontal="center" vertical="center"/>
    </xf>
    <xf numFmtId="0" fontId="15" fillId="0" borderId="0" xfId="12" applyFont="1" applyBorder="1" applyAlignment="1">
      <alignment horizontal="center" vertical="center"/>
    </xf>
    <xf numFmtId="0" fontId="26" fillId="0" borderId="0" xfId="12" applyFont="1" applyBorder="1" applyAlignment="1">
      <alignment horizontal="center" vertical="center"/>
    </xf>
    <xf numFmtId="0" fontId="46" fillId="0" borderId="0" xfId="12" applyFont="1" applyAlignment="1">
      <alignment vertical="center"/>
    </xf>
    <xf numFmtId="0" fontId="50" fillId="0" borderId="0" xfId="12" applyFont="1" applyBorder="1" applyAlignment="1">
      <alignment horizontal="left" vertical="center" wrapText="1"/>
    </xf>
    <xf numFmtId="49" fontId="50" fillId="0" borderId="0" xfId="12" applyNumberFormat="1" applyFont="1" applyBorder="1" applyAlignment="1">
      <alignment horizontal="center" vertical="center" wrapText="1"/>
    </xf>
    <xf numFmtId="0" fontId="50" fillId="0" borderId="0" xfId="12" applyFont="1" applyBorder="1" applyAlignment="1">
      <alignment horizontal="center" vertical="center" wrapText="1"/>
    </xf>
    <xf numFmtId="0" fontId="30" fillId="0" borderId="0" xfId="12" applyFont="1" applyAlignment="1">
      <alignment vertical="center"/>
    </xf>
    <xf numFmtId="0" fontId="28" fillId="3" borderId="0" xfId="12" applyFont="1" applyFill="1" applyBorder="1" applyAlignment="1">
      <alignment vertical="center" wrapText="1"/>
    </xf>
    <xf numFmtId="0" fontId="28" fillId="3" borderId="0" xfId="12" applyFont="1" applyFill="1" applyBorder="1" applyAlignment="1">
      <alignment horizontal="center" vertical="center" wrapText="1"/>
    </xf>
    <xf numFmtId="0" fontId="29" fillId="3" borderId="0" xfId="12" applyFont="1" applyFill="1" applyBorder="1" applyAlignment="1">
      <alignment vertical="center" wrapText="1"/>
    </xf>
    <xf numFmtId="0" fontId="30" fillId="0" borderId="0" xfId="12" applyFont="1" applyBorder="1" applyAlignment="1">
      <alignment horizontal="center" vertical="center" wrapText="1"/>
    </xf>
    <xf numFmtId="165" fontId="30" fillId="0" borderId="0" xfId="12" applyNumberFormat="1" applyFont="1" applyBorder="1" applyAlignment="1">
      <alignment horizontal="center" vertical="center"/>
    </xf>
    <xf numFmtId="164" fontId="30" fillId="0" borderId="0" xfId="12" applyNumberFormat="1" applyFont="1" applyBorder="1" applyAlignment="1">
      <alignment horizontal="center" vertical="center"/>
    </xf>
    <xf numFmtId="165" fontId="30" fillId="0" borderId="6" xfId="12" applyNumberFormat="1" applyFont="1" applyBorder="1" applyAlignment="1">
      <alignment horizontal="center" vertical="center" wrapText="1"/>
    </xf>
    <xf numFmtId="0" fontId="26" fillId="0" borderId="0" xfId="6" applyFont="1" applyAlignment="1">
      <alignment vertical="center"/>
    </xf>
    <xf numFmtId="0" fontId="26" fillId="0" borderId="0" xfId="6" applyFont="1" applyAlignment="1">
      <alignment horizontal="right" vertical="center"/>
    </xf>
    <xf numFmtId="0" fontId="17" fillId="0" borderId="0" xfId="6" applyFont="1" applyAlignment="1">
      <alignment horizontal="right" vertical="center"/>
    </xf>
    <xf numFmtId="0" fontId="17" fillId="0" borderId="0" xfId="6" applyFont="1" applyAlignment="1">
      <alignment horizontal="center" vertical="center" wrapText="1"/>
    </xf>
    <xf numFmtId="0" fontId="18" fillId="0" borderId="0" xfId="6" applyFont="1" applyAlignment="1">
      <alignment horizontal="center"/>
    </xf>
    <xf numFmtId="0" fontId="22" fillId="0" borderId="0" xfId="6" applyFont="1" applyAlignment="1">
      <alignment horizontal="right" vertical="top" wrapText="1"/>
    </xf>
    <xf numFmtId="0" fontId="16" fillId="0" borderId="0" xfId="6" applyFont="1" applyAlignment="1">
      <alignment horizontal="left" vertical="distributed" wrapText="1"/>
    </xf>
    <xf numFmtId="14" fontId="22" fillId="0" borderId="1" xfId="6" applyNumberFormat="1" applyFont="1" applyBorder="1" applyAlignment="1">
      <alignment horizontal="center"/>
    </xf>
    <xf numFmtId="0" fontId="20" fillId="2" borderId="2" xfId="2" applyFont="1" applyFill="1" applyBorder="1" applyAlignment="1" applyProtection="1">
      <alignment horizontal="center" vertical="center" textRotation="90" wrapText="1"/>
      <protection locked="0"/>
    </xf>
    <xf numFmtId="0" fontId="20" fillId="2" borderId="4" xfId="2" applyFont="1" applyFill="1" applyBorder="1" applyAlignment="1" applyProtection="1">
      <alignment horizontal="center" vertical="center" textRotation="90" wrapText="1"/>
      <protection locked="0"/>
    </xf>
    <xf numFmtId="0" fontId="20" fillId="2" borderId="2" xfId="2" applyFont="1" applyFill="1" applyBorder="1" applyAlignment="1" applyProtection="1">
      <alignment horizontal="center" vertical="center" wrapText="1"/>
      <protection locked="0"/>
    </xf>
    <xf numFmtId="0" fontId="20" fillId="2" borderId="4" xfId="2" applyFont="1" applyFill="1" applyBorder="1" applyAlignment="1" applyProtection="1">
      <alignment horizontal="center" vertical="center" wrapText="1"/>
      <protection locked="0"/>
    </xf>
    <xf numFmtId="164" fontId="20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20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" applyFont="1" applyBorder="1" applyAlignment="1">
      <alignment horizontal="center" vertical="center"/>
    </xf>
    <xf numFmtId="0" fontId="15" fillId="0" borderId="14" xfId="6" applyFont="1" applyBorder="1" applyAlignment="1">
      <alignment horizontal="center" vertical="center"/>
    </xf>
    <xf numFmtId="0" fontId="15" fillId="0" borderId="15" xfId="6" applyFont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23" fillId="0" borderId="0" xfId="2" applyFont="1" applyAlignment="1" applyProtection="1">
      <alignment horizontal="center" vertical="center" wrapText="1"/>
      <protection locked="0"/>
    </xf>
    <xf numFmtId="0" fontId="24" fillId="0" borderId="0" xfId="6" applyFont="1" applyAlignment="1">
      <alignment horizontal="center"/>
    </xf>
    <xf numFmtId="0" fontId="17" fillId="0" borderId="0" xfId="6" applyFont="1" applyAlignment="1">
      <alignment horizontal="center" vertical="center"/>
    </xf>
    <xf numFmtId="165" fontId="26" fillId="3" borderId="13" xfId="6" applyNumberFormat="1" applyFont="1" applyFill="1" applyBorder="1" applyAlignment="1">
      <alignment horizontal="center" vertical="center"/>
    </xf>
    <xf numFmtId="165" fontId="26" fillId="3" borderId="14" xfId="6" applyNumberFormat="1" applyFont="1" applyFill="1" applyBorder="1" applyAlignment="1">
      <alignment horizontal="center" vertical="center"/>
    </xf>
    <xf numFmtId="165" fontId="26" fillId="3" borderId="15" xfId="6" applyNumberFormat="1" applyFont="1" applyFill="1" applyBorder="1" applyAlignment="1">
      <alignment horizontal="center" vertical="center"/>
    </xf>
    <xf numFmtId="0" fontId="29" fillId="2" borderId="2" xfId="3" applyFont="1" applyFill="1" applyBorder="1" applyAlignment="1" applyProtection="1">
      <alignment horizontal="center" vertical="center" textRotation="90"/>
      <protection locked="0"/>
    </xf>
    <xf numFmtId="0" fontId="29" fillId="2" borderId="5" xfId="3" applyFont="1" applyFill="1" applyBorder="1" applyAlignment="1" applyProtection="1">
      <alignment horizontal="center" vertical="center" textRotation="90"/>
      <protection locked="0"/>
    </xf>
    <xf numFmtId="0" fontId="29" fillId="2" borderId="2" xfId="2" applyFont="1" applyFill="1" applyBorder="1" applyAlignment="1" applyProtection="1">
      <alignment horizontal="center" vertical="center" textRotation="90" wrapText="1"/>
      <protection locked="0"/>
    </xf>
    <xf numFmtId="0" fontId="29" fillId="2" borderId="4" xfId="2" applyFont="1" applyFill="1" applyBorder="1" applyAlignment="1" applyProtection="1">
      <alignment horizontal="center" vertical="center" textRotation="90" wrapText="1"/>
      <protection locked="0"/>
    </xf>
    <xf numFmtId="164" fontId="29" fillId="2" borderId="2" xfId="2" applyNumberFormat="1" applyFont="1" applyFill="1" applyBorder="1" applyAlignment="1" applyProtection="1">
      <alignment horizontal="center" vertical="center" wrapText="1"/>
      <protection locked="0"/>
    </xf>
    <xf numFmtId="164" fontId="29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6" applyFont="1" applyBorder="1" applyAlignment="1">
      <alignment horizontal="left"/>
    </xf>
    <xf numFmtId="14" fontId="21" fillId="0" borderId="1" xfId="6" applyNumberFormat="1" applyFont="1" applyBorder="1" applyAlignment="1">
      <alignment horizontal="center"/>
    </xf>
    <xf numFmtId="0" fontId="29" fillId="2" borderId="2" xfId="2" applyFont="1" applyFill="1" applyBorder="1" applyAlignment="1" applyProtection="1">
      <alignment horizontal="center" vertical="center" wrapText="1"/>
      <protection locked="0"/>
    </xf>
    <xf numFmtId="0" fontId="29" fillId="2" borderId="4" xfId="2" applyFont="1" applyFill="1" applyBorder="1" applyAlignment="1" applyProtection="1">
      <alignment horizontal="center" vertical="center" wrapText="1"/>
      <protection locked="0"/>
    </xf>
    <xf numFmtId="0" fontId="29" fillId="2" borderId="5" xfId="2" applyFont="1" applyFill="1" applyBorder="1" applyAlignment="1" applyProtection="1">
      <alignment horizontal="center" vertical="center" textRotation="90" wrapText="1"/>
      <protection locked="0"/>
    </xf>
    <xf numFmtId="0" fontId="29" fillId="2" borderId="3" xfId="3" applyFont="1" applyFill="1" applyBorder="1" applyAlignment="1" applyProtection="1">
      <alignment horizontal="center" vertical="center"/>
      <protection locked="0"/>
    </xf>
    <xf numFmtId="0" fontId="29" fillId="2" borderId="7" xfId="3" applyFont="1" applyFill="1" applyBorder="1" applyAlignment="1" applyProtection="1">
      <alignment horizontal="center" vertical="center"/>
      <protection locked="0"/>
    </xf>
    <xf numFmtId="0" fontId="29" fillId="2" borderId="8" xfId="3" applyFont="1" applyFill="1" applyBorder="1" applyAlignment="1" applyProtection="1">
      <alignment horizontal="center" vertical="center"/>
      <protection locked="0"/>
    </xf>
    <xf numFmtId="0" fontId="29" fillId="2" borderId="9" xfId="3" applyFont="1" applyFill="1" applyBorder="1" applyAlignment="1" applyProtection="1">
      <alignment horizontal="center" vertical="center"/>
      <protection locked="0"/>
    </xf>
    <xf numFmtId="0" fontId="35" fillId="0" borderId="0" xfId="6" applyFont="1" applyAlignment="1">
      <alignment horizontal="center" vertical="center"/>
    </xf>
    <xf numFmtId="0" fontId="31" fillId="0" borderId="0" xfId="2" applyFont="1" applyAlignment="1" applyProtection="1">
      <alignment horizontal="center" vertical="center" wrapText="1"/>
      <protection locked="0"/>
    </xf>
    <xf numFmtId="0" fontId="34" fillId="0" borderId="0" xfId="6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164" fontId="29" fillId="2" borderId="2" xfId="2" applyNumberFormat="1" applyFont="1" applyFill="1" applyBorder="1" applyAlignment="1" applyProtection="1">
      <alignment horizontal="center" vertical="center" textRotation="90" wrapText="1"/>
      <protection locked="0"/>
    </xf>
    <xf numFmtId="164" fontId="29" fillId="2" borderId="5" xfId="2" applyNumberFormat="1" applyFont="1" applyFill="1" applyBorder="1" applyAlignment="1" applyProtection="1">
      <alignment horizontal="center" vertical="center" textRotation="90" wrapText="1"/>
      <protection locked="0"/>
    </xf>
    <xf numFmtId="0" fontId="18" fillId="0" borderId="14" xfId="6" applyFont="1" applyBorder="1" applyAlignment="1">
      <alignment horizontal="center" vertical="center"/>
    </xf>
    <xf numFmtId="0" fontId="30" fillId="0" borderId="0" xfId="6" applyFont="1" applyAlignment="1">
      <alignment horizontal="center" vertical="center"/>
    </xf>
    <xf numFmtId="0" fontId="21" fillId="0" borderId="0" xfId="6" applyFont="1" applyAlignment="1">
      <alignment horizontal="right" vertical="top" wrapText="1"/>
    </xf>
    <xf numFmtId="0" fontId="17" fillId="0" borderId="0" xfId="6" applyFont="1" applyAlignment="1">
      <alignment horizontal="left" vertical="distributed" wrapText="1"/>
    </xf>
    <xf numFmtId="0" fontId="20" fillId="2" borderId="3" xfId="3" applyFont="1" applyFill="1" applyBorder="1" applyAlignment="1" applyProtection="1">
      <alignment horizontal="center" vertical="center"/>
      <protection locked="0"/>
    </xf>
    <xf numFmtId="0" fontId="20" fillId="2" borderId="7" xfId="3" applyFont="1" applyFill="1" applyBorder="1" applyAlignment="1" applyProtection="1">
      <alignment horizontal="center" vertical="center"/>
      <protection locked="0"/>
    </xf>
    <xf numFmtId="0" fontId="20" fillId="2" borderId="8" xfId="3" applyFont="1" applyFill="1" applyBorder="1" applyAlignment="1" applyProtection="1">
      <alignment horizontal="center" vertical="center"/>
      <protection locked="0"/>
    </xf>
    <xf numFmtId="0" fontId="20" fillId="2" borderId="9" xfId="3" applyFont="1" applyFill="1" applyBorder="1" applyAlignment="1" applyProtection="1">
      <alignment horizontal="center" vertical="center"/>
      <protection locked="0"/>
    </xf>
    <xf numFmtId="0" fontId="20" fillId="2" borderId="2" xfId="3" applyFont="1" applyFill="1" applyBorder="1" applyAlignment="1" applyProtection="1">
      <alignment horizontal="center" vertical="center" textRotation="90"/>
      <protection locked="0"/>
    </xf>
    <xf numFmtId="0" fontId="20" fillId="2" borderId="5" xfId="3" applyFont="1" applyFill="1" applyBorder="1" applyAlignment="1" applyProtection="1">
      <alignment horizontal="center" vertical="center" textRotation="90"/>
      <protection locked="0"/>
    </xf>
    <xf numFmtId="0" fontId="34" fillId="0" borderId="0" xfId="2" applyFont="1" applyAlignment="1" applyProtection="1">
      <alignment horizontal="center" vertical="center" wrapText="1"/>
      <protection locked="0"/>
    </xf>
    <xf numFmtId="14" fontId="15" fillId="0" borderId="1" xfId="6" applyNumberFormat="1" applyFont="1" applyBorder="1" applyAlignment="1">
      <alignment horizontal="center"/>
    </xf>
    <xf numFmtId="0" fontId="14" fillId="0" borderId="0" xfId="6" applyFont="1" applyAlignment="1">
      <alignment horizontal="center" vertical="center"/>
    </xf>
    <xf numFmtId="164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7" applyFont="1" applyAlignment="1">
      <alignment horizontal="center" vertical="center"/>
    </xf>
    <xf numFmtId="0" fontId="20" fillId="2" borderId="6" xfId="2" applyFont="1" applyFill="1" applyBorder="1" applyAlignment="1" applyProtection="1">
      <alignment horizontal="center" vertical="center" textRotation="90" wrapText="1"/>
      <protection locked="0"/>
    </xf>
    <xf numFmtId="0" fontId="14" fillId="0" borderId="0" xfId="7" applyFont="1" applyAlignment="1">
      <alignment horizontal="center" vertical="center"/>
    </xf>
    <xf numFmtId="0" fontId="30" fillId="0" borderId="0" xfId="7" applyFont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22" fillId="0" borderId="0" xfId="7" applyFont="1" applyBorder="1" applyAlignment="1">
      <alignment horizontal="left"/>
    </xf>
    <xf numFmtId="0" fontId="22" fillId="0" borderId="10" xfId="7" applyFont="1" applyBorder="1" applyAlignment="1">
      <alignment horizontal="center" wrapText="1"/>
    </xf>
    <xf numFmtId="0" fontId="31" fillId="0" borderId="0" xfId="7" applyFont="1" applyFill="1" applyBorder="1" applyAlignment="1">
      <alignment horizontal="left" vertical="center" wrapText="1"/>
    </xf>
    <xf numFmtId="1" fontId="20" fillId="2" borderId="6" xfId="3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2" applyFont="1" applyFill="1" applyBorder="1" applyAlignment="1" applyProtection="1">
      <alignment horizontal="center" vertical="center" wrapText="1"/>
      <protection locked="0"/>
    </xf>
    <xf numFmtId="0" fontId="35" fillId="0" borderId="0" xfId="12" applyFont="1" applyAlignment="1">
      <alignment horizontal="center" vertical="center"/>
    </xf>
    <xf numFmtId="0" fontId="49" fillId="0" borderId="0" xfId="2" applyFont="1" applyAlignment="1" applyProtection="1">
      <alignment horizontal="center" vertical="center" wrapText="1"/>
      <protection locked="0"/>
    </xf>
    <xf numFmtId="0" fontId="34" fillId="0" borderId="0" xfId="12" applyFont="1" applyAlignment="1">
      <alignment horizontal="center" vertical="center"/>
    </xf>
    <xf numFmtId="0" fontId="15" fillId="0" borderId="0" xfId="12" applyFont="1" applyAlignment="1">
      <alignment horizontal="center" vertical="center"/>
    </xf>
    <xf numFmtId="0" fontId="22" fillId="0" borderId="0" xfId="6" applyFont="1" applyAlignment="1">
      <alignment horizontal="left" vertical="distributed" wrapText="1"/>
    </xf>
    <xf numFmtId="0" fontId="21" fillId="0" borderId="0" xfId="12" applyFont="1" applyAlignment="1">
      <alignment horizontal="right" vertical="top"/>
    </xf>
    <xf numFmtId="0" fontId="21" fillId="0" borderId="0" xfId="12" applyFont="1" applyBorder="1" applyAlignment="1">
      <alignment horizontal="center"/>
    </xf>
    <xf numFmtId="0" fontId="24" fillId="2" borderId="2" xfId="2" applyFont="1" applyFill="1" applyBorder="1" applyAlignment="1" applyProtection="1">
      <alignment horizontal="center" vertical="center" textRotation="90" wrapText="1"/>
      <protection locked="0"/>
    </xf>
    <xf numFmtId="0" fontId="24" fillId="2" borderId="5" xfId="2" applyFont="1" applyFill="1" applyBorder="1" applyAlignment="1" applyProtection="1">
      <alignment horizontal="center" vertical="center" textRotation="90" wrapText="1"/>
      <protection locked="0"/>
    </xf>
    <xf numFmtId="0" fontId="24" fillId="2" borderId="2" xfId="2" applyFont="1" applyFill="1" applyBorder="1" applyAlignment="1" applyProtection="1">
      <alignment horizontal="center" vertical="center" wrapText="1"/>
      <protection locked="0"/>
    </xf>
    <xf numFmtId="0" fontId="24" fillId="2" borderId="5" xfId="2" applyFont="1" applyFill="1" applyBorder="1" applyAlignment="1" applyProtection="1">
      <alignment horizontal="center" vertical="center" wrapText="1"/>
      <protection locked="0"/>
    </xf>
    <xf numFmtId="0" fontId="24" fillId="2" borderId="11" xfId="2" applyFont="1" applyFill="1" applyBorder="1" applyAlignment="1" applyProtection="1">
      <alignment horizontal="center" vertical="center" textRotation="90" wrapText="1"/>
      <protection locked="0"/>
    </xf>
    <xf numFmtId="0" fontId="24" fillId="2" borderId="12" xfId="2" applyFont="1" applyFill="1" applyBorder="1" applyAlignment="1" applyProtection="1">
      <alignment horizontal="center" vertical="center" textRotation="90" wrapText="1"/>
      <protection locked="0"/>
    </xf>
    <xf numFmtId="0" fontId="17" fillId="0" borderId="0" xfId="13" applyFont="1" applyAlignment="1">
      <alignment horizontal="center" vertical="center"/>
    </xf>
    <xf numFmtId="0" fontId="24" fillId="2" borderId="2" xfId="3" applyFont="1" applyFill="1" applyBorder="1" applyAlignment="1" applyProtection="1">
      <alignment horizontal="center" vertical="center" textRotation="90"/>
      <protection locked="0"/>
    </xf>
    <xf numFmtId="0" fontId="24" fillId="2" borderId="5" xfId="3" applyFont="1" applyFill="1" applyBorder="1" applyAlignment="1" applyProtection="1">
      <alignment horizontal="center" vertical="center" textRotation="90"/>
      <protection locked="0"/>
    </xf>
    <xf numFmtId="0" fontId="24" fillId="2" borderId="2" xfId="3" applyFont="1" applyFill="1" applyBorder="1" applyAlignment="1" applyProtection="1">
      <alignment horizontal="center" vertical="center" textRotation="90" wrapText="1"/>
      <protection locked="0"/>
    </xf>
    <xf numFmtId="0" fontId="24" fillId="2" borderId="5" xfId="3" applyFont="1" applyFill="1" applyBorder="1" applyAlignment="1" applyProtection="1">
      <alignment horizontal="center" vertical="center" textRotation="90" wrapText="1"/>
      <protection locked="0"/>
    </xf>
    <xf numFmtId="0" fontId="24" fillId="2" borderId="16" xfId="2" applyFont="1" applyFill="1" applyBorder="1" applyAlignment="1" applyProtection="1">
      <alignment horizontal="center" vertical="center" textRotation="90" wrapText="1"/>
      <protection locked="0"/>
    </xf>
    <xf numFmtId="0" fontId="24" fillId="2" borderId="17" xfId="2" applyFont="1" applyFill="1" applyBorder="1" applyAlignment="1" applyProtection="1">
      <alignment horizontal="center" vertical="center" textRotation="90" wrapText="1"/>
      <protection locked="0"/>
    </xf>
    <xf numFmtId="0" fontId="16" fillId="0" borderId="12" xfId="6" applyFont="1" applyBorder="1" applyAlignment="1">
      <alignment horizontal="center" vertical="center"/>
    </xf>
    <xf numFmtId="164" fontId="22" fillId="0" borderId="12" xfId="6" applyNumberFormat="1" applyFont="1" applyBorder="1" applyAlignment="1">
      <alignment horizontal="center" vertical="center"/>
    </xf>
    <xf numFmtId="165" fontId="16" fillId="0" borderId="12" xfId="6" applyNumberFormat="1" applyFont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16" fillId="3" borderId="6" xfId="6" applyFont="1" applyFill="1" applyBorder="1" applyAlignment="1">
      <alignment horizontal="left" vertical="center" wrapText="1"/>
    </xf>
    <xf numFmtId="0" fontId="25" fillId="3" borderId="6" xfId="6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165" fontId="16" fillId="3" borderId="13" xfId="6" applyNumberFormat="1" applyFont="1" applyFill="1" applyBorder="1" applyAlignment="1">
      <alignment horizontal="center" vertical="center"/>
    </xf>
    <xf numFmtId="165" fontId="16" fillId="3" borderId="14" xfId="6" applyNumberFormat="1" applyFont="1" applyFill="1" applyBorder="1" applyAlignment="1">
      <alignment horizontal="center" vertical="center"/>
    </xf>
    <xf numFmtId="165" fontId="16" fillId="3" borderId="15" xfId="6" applyNumberFormat="1" applyFont="1" applyFill="1" applyBorder="1" applyAlignment="1">
      <alignment horizontal="center" vertical="center"/>
    </xf>
    <xf numFmtId="0" fontId="23" fillId="3" borderId="6" xfId="12" applyFont="1" applyFill="1" applyBorder="1" applyAlignment="1">
      <alignment vertical="center" wrapText="1"/>
    </xf>
    <xf numFmtId="0" fontId="23" fillId="3" borderId="6" xfId="12" applyFont="1" applyFill="1" applyBorder="1" applyAlignment="1">
      <alignment horizontal="center" vertical="center" wrapText="1"/>
    </xf>
    <xf numFmtId="0" fontId="24" fillId="3" borderId="6" xfId="12" applyFont="1" applyFill="1" applyBorder="1" applyAlignment="1">
      <alignment vertical="center" wrapText="1"/>
    </xf>
  </cellXfs>
  <cellStyles count="14">
    <cellStyle name="Обычный" xfId="0" builtinId="0"/>
    <cellStyle name="Обычный 2" xfId="1"/>
    <cellStyle name="Обычный 2 2" xfId="4"/>
    <cellStyle name="Обычный 2 3" xfId="5"/>
    <cellStyle name="Обычный 2 4" xfId="8"/>
    <cellStyle name="Обычный 2 4 2" xfId="12"/>
    <cellStyle name="Обычный 2 5" xfId="10"/>
    <cellStyle name="Обычный 3" xfId="6"/>
    <cellStyle name="Обычный 3 2" xfId="11"/>
    <cellStyle name="Обычный 3 3" xfId="13"/>
    <cellStyle name="Обычный 4" xfId="7"/>
    <cellStyle name="Обычный 4 2" xfId="9"/>
    <cellStyle name="Обычный_Измайлово-2003" xfId="3"/>
    <cellStyle name="Обычный_Лист Microsoft Excel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25" workbookViewId="0">
      <selection activeCell="D28" sqref="D28:F28"/>
    </sheetView>
  </sheetViews>
  <sheetFormatPr defaultRowHeight="15" x14ac:dyDescent="0.25"/>
  <cols>
    <col min="1" max="1" width="4.140625" style="1" customWidth="1"/>
    <col min="2" max="2" width="30.5703125" style="1" customWidth="1"/>
    <col min="3" max="3" width="49.28515625" style="1" customWidth="1"/>
    <col min="4" max="4" width="25" style="1" customWidth="1"/>
    <col min="5" max="5" width="9.140625" style="1" customWidth="1"/>
    <col min="6" max="6" width="11.28515625" style="1" customWidth="1"/>
    <col min="7" max="16384" width="9.140625" style="1"/>
  </cols>
  <sheetData>
    <row r="1" spans="1:6" ht="30" x14ac:dyDescent="0.25">
      <c r="A1" s="150" t="s">
        <v>131</v>
      </c>
      <c r="B1" s="150"/>
      <c r="C1" s="150"/>
      <c r="D1" s="150"/>
      <c r="E1" s="150"/>
      <c r="F1" s="150"/>
    </row>
    <row r="2" spans="1:6" ht="24.75" customHeight="1" x14ac:dyDescent="0.25">
      <c r="A2" s="151" t="s">
        <v>0</v>
      </c>
      <c r="B2" s="151"/>
      <c r="C2" s="151"/>
      <c r="D2" s="151"/>
      <c r="E2" s="151"/>
      <c r="F2" s="151"/>
    </row>
    <row r="3" spans="1:6" ht="24.75" customHeight="1" x14ac:dyDescent="0.25">
      <c r="A3" s="152" t="s">
        <v>1</v>
      </c>
      <c r="B3" s="152"/>
      <c r="C3" s="152"/>
      <c r="D3" s="152"/>
      <c r="E3" s="152"/>
      <c r="F3" s="152"/>
    </row>
    <row r="4" spans="1:6" ht="23.25" x14ac:dyDescent="0.35">
      <c r="A4" s="137" t="s">
        <v>106</v>
      </c>
      <c r="B4" s="137"/>
      <c r="C4" s="137"/>
      <c r="D4" s="137"/>
      <c r="E4" s="137"/>
      <c r="F4" s="137"/>
    </row>
    <row r="5" spans="1:6" s="9" customFormat="1" ht="48" customHeight="1" x14ac:dyDescent="0.25">
      <c r="A5" s="138" t="s">
        <v>34</v>
      </c>
      <c r="B5" s="138"/>
      <c r="C5" s="139" t="s">
        <v>150</v>
      </c>
      <c r="D5" s="139"/>
      <c r="E5" s="139"/>
      <c r="F5" s="50"/>
    </row>
    <row r="6" spans="1:6" s="5" customFormat="1" x14ac:dyDescent="0.25">
      <c r="A6" s="11" t="s">
        <v>18</v>
      </c>
      <c r="B6" s="11"/>
      <c r="C6" s="2"/>
      <c r="D6" s="2"/>
      <c r="E6" s="140" t="s">
        <v>151</v>
      </c>
      <c r="F6" s="140"/>
    </row>
    <row r="7" spans="1:6" s="5" customFormat="1" ht="15" customHeight="1" x14ac:dyDescent="0.25">
      <c r="A7" s="141" t="s">
        <v>2</v>
      </c>
      <c r="B7" s="143" t="s">
        <v>23</v>
      </c>
      <c r="C7" s="143" t="s">
        <v>24</v>
      </c>
      <c r="D7" s="143" t="s">
        <v>19</v>
      </c>
      <c r="E7" s="141" t="s">
        <v>15</v>
      </c>
      <c r="F7" s="145" t="s">
        <v>6</v>
      </c>
    </row>
    <row r="8" spans="1:6" s="5" customFormat="1" ht="36" customHeight="1" x14ac:dyDescent="0.25">
      <c r="A8" s="142"/>
      <c r="B8" s="144"/>
      <c r="C8" s="144"/>
      <c r="D8" s="144"/>
      <c r="E8" s="142"/>
      <c r="F8" s="146"/>
    </row>
    <row r="9" spans="1:6" s="5" customFormat="1" ht="32.25" customHeight="1" x14ac:dyDescent="0.25">
      <c r="A9" s="6">
        <f>RANK(F9,F$9:F$13,0)</f>
        <v>1</v>
      </c>
      <c r="B9" s="54" t="s">
        <v>108</v>
      </c>
      <c r="C9" s="94" t="s">
        <v>46</v>
      </c>
      <c r="D9" s="3" t="s">
        <v>36</v>
      </c>
      <c r="E9" s="7">
        <v>144</v>
      </c>
      <c r="F9" s="61">
        <f>E9/2.1</f>
        <v>68.571428571428569</v>
      </c>
    </row>
    <row r="10" spans="1:6" s="5" customFormat="1" ht="32.25" customHeight="1" x14ac:dyDescent="0.25">
      <c r="A10" s="6">
        <f>RANK(F10,F$9:F$13,0)</f>
        <v>2</v>
      </c>
      <c r="B10" s="54" t="s">
        <v>107</v>
      </c>
      <c r="C10" s="94" t="s">
        <v>104</v>
      </c>
      <c r="D10" s="3" t="s">
        <v>36</v>
      </c>
      <c r="E10" s="7">
        <v>139.5</v>
      </c>
      <c r="F10" s="61">
        <f>E10/2.1</f>
        <v>66.428571428571431</v>
      </c>
    </row>
    <row r="11" spans="1:6" s="5" customFormat="1" ht="32.25" customHeight="1" x14ac:dyDescent="0.25">
      <c r="A11" s="6">
        <f>RANK(F11,F$9:F$13,0)</f>
        <v>3</v>
      </c>
      <c r="B11" s="54" t="s">
        <v>145</v>
      </c>
      <c r="C11" s="94" t="s">
        <v>46</v>
      </c>
      <c r="D11" s="3" t="s">
        <v>36</v>
      </c>
      <c r="E11" s="7">
        <v>138.5</v>
      </c>
      <c r="F11" s="61">
        <f>E11/2.1</f>
        <v>65.952380952380949</v>
      </c>
    </row>
    <row r="12" spans="1:6" s="5" customFormat="1" ht="32.25" customHeight="1" x14ac:dyDescent="0.25">
      <c r="A12" s="6">
        <f>RANK(F12,F$9:F$13,0)</f>
        <v>4</v>
      </c>
      <c r="B12" s="54" t="s">
        <v>109</v>
      </c>
      <c r="C12" s="94" t="s">
        <v>104</v>
      </c>
      <c r="D12" s="3" t="s">
        <v>36</v>
      </c>
      <c r="E12" s="7">
        <v>137</v>
      </c>
      <c r="F12" s="61">
        <f>E12/2.1</f>
        <v>65.238095238095241</v>
      </c>
    </row>
    <row r="13" spans="1:6" s="5" customFormat="1" ht="32.25" customHeight="1" x14ac:dyDescent="0.25">
      <c r="A13" s="6">
        <f>RANK(F13,F$9:F$13,0)</f>
        <v>5</v>
      </c>
      <c r="B13" s="54" t="s">
        <v>146</v>
      </c>
      <c r="C13" s="94" t="s">
        <v>46</v>
      </c>
      <c r="D13" s="3" t="s">
        <v>36</v>
      </c>
      <c r="E13" s="7">
        <v>136.5</v>
      </c>
      <c r="F13" s="61">
        <f>E13/2.1</f>
        <v>65</v>
      </c>
    </row>
    <row r="14" spans="1:6" s="5" customFormat="1" ht="32.25" customHeight="1" x14ac:dyDescent="0.25">
      <c r="A14" s="147" t="s">
        <v>110</v>
      </c>
      <c r="B14" s="148"/>
      <c r="C14" s="148"/>
      <c r="D14" s="148"/>
      <c r="E14" s="148"/>
      <c r="F14" s="149"/>
    </row>
    <row r="15" spans="1:6" s="5" customFormat="1" ht="32.25" customHeight="1" x14ac:dyDescent="0.25">
      <c r="A15" s="6">
        <f>RANK(F15,F$15:F$19,0)</f>
        <v>1</v>
      </c>
      <c r="B15" s="56" t="s">
        <v>144</v>
      </c>
      <c r="C15" s="94" t="s">
        <v>104</v>
      </c>
      <c r="D15" s="3" t="s">
        <v>36</v>
      </c>
      <c r="E15" s="7">
        <v>158.5</v>
      </c>
      <c r="F15" s="61">
        <f>E15/2.1</f>
        <v>75.476190476190467</v>
      </c>
    </row>
    <row r="16" spans="1:6" s="5" customFormat="1" ht="32.25" customHeight="1" x14ac:dyDescent="0.25">
      <c r="A16" s="6">
        <f>RANK(F16,F$15:F$19,0)</f>
        <v>2</v>
      </c>
      <c r="B16" s="54" t="s">
        <v>111</v>
      </c>
      <c r="C16" s="94" t="s">
        <v>125</v>
      </c>
      <c r="D16" s="3" t="s">
        <v>36</v>
      </c>
      <c r="E16" s="7">
        <v>143</v>
      </c>
      <c r="F16" s="61">
        <f>E16/2.1</f>
        <v>68.095238095238088</v>
      </c>
    </row>
    <row r="17" spans="1:6" s="5" customFormat="1" ht="32.25" customHeight="1" x14ac:dyDescent="0.25">
      <c r="A17" s="6">
        <f>RANK(F17,F$15:F$19,0)</f>
        <v>3</v>
      </c>
      <c r="B17" s="54" t="s">
        <v>149</v>
      </c>
      <c r="C17" s="94" t="s">
        <v>125</v>
      </c>
      <c r="D17" s="3" t="s">
        <v>36</v>
      </c>
      <c r="E17" s="7">
        <v>142.5</v>
      </c>
      <c r="F17" s="61">
        <f>E17/2.1</f>
        <v>67.857142857142861</v>
      </c>
    </row>
    <row r="18" spans="1:6" s="5" customFormat="1" ht="32.25" customHeight="1" x14ac:dyDescent="0.25">
      <c r="A18" s="6">
        <f>RANK(F18,F$15:F$19,0)</f>
        <v>4</v>
      </c>
      <c r="B18" s="54" t="s">
        <v>147</v>
      </c>
      <c r="C18" s="94" t="s">
        <v>125</v>
      </c>
      <c r="D18" s="3" t="s">
        <v>36</v>
      </c>
      <c r="E18" s="7">
        <v>142</v>
      </c>
      <c r="F18" s="61">
        <f>E18/2.1</f>
        <v>67.61904761904762</v>
      </c>
    </row>
    <row r="19" spans="1:6" s="5" customFormat="1" ht="32.25" customHeight="1" x14ac:dyDescent="0.25">
      <c r="A19" s="6">
        <f>RANK(F19,F$15:F$19,0)</f>
        <v>5</v>
      </c>
      <c r="B19" s="54" t="s">
        <v>148</v>
      </c>
      <c r="C19" s="55" t="s">
        <v>125</v>
      </c>
      <c r="D19" s="3" t="s">
        <v>36</v>
      </c>
      <c r="E19" s="7">
        <v>138</v>
      </c>
      <c r="F19" s="61">
        <f>E19/2.1</f>
        <v>65.714285714285708</v>
      </c>
    </row>
    <row r="20" spans="1:6" s="4" customFormat="1" ht="23.25" x14ac:dyDescent="0.35">
      <c r="A20" s="137" t="s">
        <v>25</v>
      </c>
      <c r="B20" s="137"/>
      <c r="C20" s="137"/>
      <c r="D20" s="137"/>
      <c r="E20" s="137"/>
      <c r="F20" s="137"/>
    </row>
    <row r="21" spans="1:6" s="2" customFormat="1" ht="38.25" customHeight="1" x14ac:dyDescent="0.25">
      <c r="A21" s="6">
        <f t="shared" ref="A21:A26" si="0">RANK(F21,F$21:F$26,0)</f>
        <v>1</v>
      </c>
      <c r="B21" s="56" t="s">
        <v>144</v>
      </c>
      <c r="C21" s="55" t="s">
        <v>46</v>
      </c>
      <c r="D21" s="3" t="s">
        <v>36</v>
      </c>
      <c r="E21" s="7">
        <v>155.5</v>
      </c>
      <c r="F21" s="8">
        <f t="shared" ref="F21:F26" si="1">E21/2.3</f>
        <v>67.608695652173921</v>
      </c>
    </row>
    <row r="22" spans="1:6" s="2" customFormat="1" ht="38.25" customHeight="1" x14ac:dyDescent="0.25">
      <c r="A22" s="6">
        <f t="shared" si="0"/>
        <v>2</v>
      </c>
      <c r="B22" s="56" t="s">
        <v>75</v>
      </c>
      <c r="C22" s="55" t="s">
        <v>104</v>
      </c>
      <c r="D22" s="3" t="s">
        <v>36</v>
      </c>
      <c r="E22" s="7">
        <v>152</v>
      </c>
      <c r="F22" s="8">
        <f t="shared" si="1"/>
        <v>66.08695652173914</v>
      </c>
    </row>
    <row r="23" spans="1:6" s="2" customFormat="1" ht="38.25" customHeight="1" x14ac:dyDescent="0.25">
      <c r="A23" s="6">
        <f t="shared" si="0"/>
        <v>3</v>
      </c>
      <c r="B23" s="56" t="s">
        <v>103</v>
      </c>
      <c r="C23" s="55" t="s">
        <v>46</v>
      </c>
      <c r="D23" s="3" t="s">
        <v>36</v>
      </c>
      <c r="E23" s="7">
        <v>151</v>
      </c>
      <c r="F23" s="8">
        <f t="shared" si="1"/>
        <v>65.652173913043484</v>
      </c>
    </row>
    <row r="24" spans="1:6" s="2" customFormat="1" ht="38.25" customHeight="1" x14ac:dyDescent="0.25">
      <c r="A24" s="6">
        <f t="shared" si="0"/>
        <v>4</v>
      </c>
      <c r="B24" s="56" t="s">
        <v>152</v>
      </c>
      <c r="C24" s="55" t="s">
        <v>104</v>
      </c>
      <c r="D24" s="3" t="s">
        <v>36</v>
      </c>
      <c r="E24" s="7">
        <v>150.5</v>
      </c>
      <c r="F24" s="8">
        <f t="shared" si="1"/>
        <v>65.434782608695656</v>
      </c>
    </row>
    <row r="25" spans="1:6" s="2" customFormat="1" ht="38.25" customHeight="1" x14ac:dyDescent="0.25">
      <c r="A25" s="6">
        <f t="shared" si="0"/>
        <v>5</v>
      </c>
      <c r="B25" s="56" t="s">
        <v>109</v>
      </c>
      <c r="C25" s="55" t="s">
        <v>46</v>
      </c>
      <c r="D25" s="3" t="s">
        <v>36</v>
      </c>
      <c r="E25" s="7">
        <v>149.5</v>
      </c>
      <c r="F25" s="8">
        <f t="shared" si="1"/>
        <v>65</v>
      </c>
    </row>
    <row r="26" spans="1:6" s="2" customFormat="1" ht="38.25" customHeight="1" x14ac:dyDescent="0.25">
      <c r="A26" s="6">
        <f t="shared" si="0"/>
        <v>6</v>
      </c>
      <c r="B26" s="56" t="s">
        <v>145</v>
      </c>
      <c r="C26" s="55" t="s">
        <v>46</v>
      </c>
      <c r="D26" s="3" t="s">
        <v>36</v>
      </c>
      <c r="E26" s="7">
        <v>145.5</v>
      </c>
      <c r="F26" s="8">
        <f t="shared" si="1"/>
        <v>63.260869565217398</v>
      </c>
    </row>
    <row r="27" spans="1:6" x14ac:dyDescent="0.25">
      <c r="A27" s="2"/>
      <c r="B27" s="2"/>
      <c r="C27" s="2"/>
      <c r="D27" s="2"/>
      <c r="E27" s="2"/>
      <c r="F27" s="2"/>
    </row>
    <row r="28" spans="1:6" s="4" customFormat="1" ht="33.75" customHeight="1" x14ac:dyDescent="0.25">
      <c r="A28" s="12"/>
      <c r="B28" s="13" t="s">
        <v>12</v>
      </c>
      <c r="C28" s="12"/>
      <c r="D28" s="136" t="s">
        <v>215</v>
      </c>
      <c r="E28" s="136"/>
      <c r="F28" s="136"/>
    </row>
    <row r="29" spans="1:6" s="4" customFormat="1" ht="33.75" customHeight="1" x14ac:dyDescent="0.25">
      <c r="A29" s="12"/>
      <c r="B29" s="13" t="s">
        <v>13</v>
      </c>
      <c r="C29" s="12"/>
      <c r="D29" s="136" t="s">
        <v>35</v>
      </c>
      <c r="E29" s="136"/>
      <c r="F29" s="136"/>
    </row>
    <row r="30" spans="1:6" s="4" customFormat="1" ht="25.5" customHeight="1" x14ac:dyDescent="0.25"/>
  </sheetData>
  <sortState ref="A15:F19">
    <sortCondition ref="A15"/>
  </sortState>
  <mergeCells count="17">
    <mergeCell ref="A1:F1"/>
    <mergeCell ref="A2:F2"/>
    <mergeCell ref="A3:F3"/>
    <mergeCell ref="D28:F28"/>
    <mergeCell ref="D29:F29"/>
    <mergeCell ref="A20:F20"/>
    <mergeCell ref="A4:F4"/>
    <mergeCell ref="A5:B5"/>
    <mergeCell ref="C5:E5"/>
    <mergeCell ref="E6:F6"/>
    <mergeCell ref="A7:A8"/>
    <mergeCell ref="B7:B8"/>
    <mergeCell ref="C7:C8"/>
    <mergeCell ref="D7:D8"/>
    <mergeCell ref="E7:E8"/>
    <mergeCell ref="F7:F8"/>
    <mergeCell ref="A14:F14"/>
  </mergeCells>
  <pageMargins left="0" right="0" top="0" bottom="0" header="0.31496062992125984" footer="0.31496062992125984"/>
  <pageSetup paperSize="9" scale="77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view="pageBreakPreview" topLeftCell="A3" zoomScale="89" zoomScaleNormal="100" zoomScaleSheetLayoutView="89" workbookViewId="0">
      <selection activeCell="F13" sqref="F13"/>
    </sheetView>
  </sheetViews>
  <sheetFormatPr defaultRowHeight="15" x14ac:dyDescent="0.25"/>
  <cols>
    <col min="1" max="1" width="3.85546875" style="1" customWidth="1"/>
    <col min="2" max="2" width="23.42578125" style="1" customWidth="1"/>
    <col min="3" max="3" width="6.140625" style="1" customWidth="1"/>
    <col min="4" max="4" width="35.42578125" style="1" customWidth="1"/>
    <col min="5" max="5" width="27.28515625" style="1" customWidth="1"/>
    <col min="6" max="6" width="7.140625" style="1" customWidth="1"/>
    <col min="7" max="7" width="9.28515625" style="1" customWidth="1"/>
    <col min="8" max="8" width="3.42578125" style="1" customWidth="1"/>
    <col min="9" max="9" width="7.7109375" style="1" customWidth="1"/>
    <col min="10" max="10" width="9.7109375" style="1" customWidth="1"/>
    <col min="11" max="11" width="3.28515625" style="1" customWidth="1"/>
    <col min="12" max="12" width="7.28515625" style="1" customWidth="1"/>
    <col min="13" max="13" width="9.42578125" style="1" customWidth="1"/>
    <col min="14" max="14" width="3.28515625" style="1" customWidth="1"/>
    <col min="15" max="15" width="3.140625" style="1" customWidth="1"/>
    <col min="16" max="16" width="3.28515625" style="1" customWidth="1"/>
    <col min="17" max="17" width="7.42578125" style="1" customWidth="1"/>
    <col min="18" max="18" width="9.140625" style="1" customWidth="1"/>
    <col min="19" max="19" width="4.7109375" style="1" customWidth="1"/>
    <col min="20" max="16384" width="9.140625" style="1"/>
  </cols>
  <sheetData>
    <row r="1" spans="1:19" ht="45" customHeight="1" x14ac:dyDescent="0.25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52" customFormat="1" ht="24" customHeight="1" x14ac:dyDescent="0.3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52" customFormat="1" ht="24" customHeight="1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s="52" customFormat="1" ht="24" customHeight="1" x14ac:dyDescent="0.3">
      <c r="A4" s="175" t="s">
        <v>68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9" s="49" customFormat="1" ht="51" customHeight="1" x14ac:dyDescent="0.25">
      <c r="A5" s="138" t="s">
        <v>34</v>
      </c>
      <c r="B5" s="138"/>
      <c r="C5" s="139" t="s">
        <v>229</v>
      </c>
      <c r="D5" s="139"/>
      <c r="E5" s="139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s="14" customFormat="1" ht="15.75" customHeight="1" x14ac:dyDescent="0.25">
      <c r="A6" s="163" t="s">
        <v>18</v>
      </c>
      <c r="B6" s="163"/>
      <c r="C6" s="163"/>
      <c r="D6" s="163"/>
      <c r="E6" s="46"/>
      <c r="F6" s="47"/>
      <c r="G6" s="2"/>
      <c r="H6" s="2"/>
      <c r="I6" s="2"/>
      <c r="J6" s="2"/>
      <c r="K6" s="2"/>
      <c r="L6" s="2"/>
      <c r="M6" s="2"/>
      <c r="N6" s="140" t="s">
        <v>206</v>
      </c>
      <c r="O6" s="140"/>
      <c r="P6" s="140"/>
      <c r="Q6" s="140"/>
      <c r="R6" s="140"/>
      <c r="S6" s="140"/>
    </row>
    <row r="7" spans="1:19" s="10" customFormat="1" ht="15" customHeight="1" x14ac:dyDescent="0.3">
      <c r="A7" s="159" t="s">
        <v>2</v>
      </c>
      <c r="B7" s="165" t="s">
        <v>26</v>
      </c>
      <c r="C7" s="159" t="s">
        <v>3</v>
      </c>
      <c r="D7" s="165" t="s">
        <v>27</v>
      </c>
      <c r="E7" s="165" t="s">
        <v>19</v>
      </c>
      <c r="F7" s="168" t="s">
        <v>16</v>
      </c>
      <c r="G7" s="168"/>
      <c r="H7" s="168"/>
      <c r="I7" s="169" t="s">
        <v>4</v>
      </c>
      <c r="J7" s="170"/>
      <c r="K7" s="171"/>
      <c r="L7" s="169" t="s">
        <v>14</v>
      </c>
      <c r="M7" s="170"/>
      <c r="N7" s="171"/>
      <c r="O7" s="157" t="s">
        <v>20</v>
      </c>
      <c r="P7" s="157" t="s">
        <v>5</v>
      </c>
      <c r="Q7" s="159" t="s">
        <v>15</v>
      </c>
      <c r="R7" s="161" t="s">
        <v>6</v>
      </c>
      <c r="S7" s="176" t="s">
        <v>7</v>
      </c>
    </row>
    <row r="8" spans="1:19" s="10" customFormat="1" ht="36" customHeight="1" x14ac:dyDescent="0.3">
      <c r="A8" s="160"/>
      <c r="B8" s="166"/>
      <c r="C8" s="167"/>
      <c r="D8" s="166"/>
      <c r="E8" s="166"/>
      <c r="F8" s="15" t="s">
        <v>8</v>
      </c>
      <c r="G8" s="16" t="s">
        <v>9</v>
      </c>
      <c r="H8" s="17" t="s">
        <v>2</v>
      </c>
      <c r="I8" s="15" t="s">
        <v>8</v>
      </c>
      <c r="J8" s="18" t="s">
        <v>9</v>
      </c>
      <c r="K8" s="17" t="s">
        <v>2</v>
      </c>
      <c r="L8" s="17" t="s">
        <v>8</v>
      </c>
      <c r="M8" s="18" t="s">
        <v>9</v>
      </c>
      <c r="N8" s="17" t="s">
        <v>2</v>
      </c>
      <c r="O8" s="158"/>
      <c r="P8" s="158"/>
      <c r="Q8" s="160"/>
      <c r="R8" s="162"/>
      <c r="S8" s="177"/>
    </row>
    <row r="9" spans="1:19" s="10" customFormat="1" ht="30" customHeight="1" x14ac:dyDescent="0.3">
      <c r="A9" s="19">
        <f>RANK(R9,R$9:R$10,0)</f>
        <v>1</v>
      </c>
      <c r="B9" s="54" t="s">
        <v>230</v>
      </c>
      <c r="C9" s="57" t="s">
        <v>122</v>
      </c>
      <c r="D9" s="55" t="s">
        <v>56</v>
      </c>
      <c r="E9" s="71" t="s">
        <v>43</v>
      </c>
      <c r="F9" s="20">
        <v>216.5</v>
      </c>
      <c r="G9" s="21">
        <f>F9/3.3-0.5</f>
        <v>65.106060606060609</v>
      </c>
      <c r="H9" s="19">
        <f>RANK(G9,G$9:G$10,0)</f>
        <v>1</v>
      </c>
      <c r="I9" s="19">
        <v>218.5</v>
      </c>
      <c r="J9" s="21">
        <f>I9/3.3-0.5</f>
        <v>65.712121212121218</v>
      </c>
      <c r="K9" s="19">
        <f>RANK(J9,J$9:J$10,0)</f>
        <v>1</v>
      </c>
      <c r="L9" s="20">
        <v>215.5</v>
      </c>
      <c r="M9" s="21">
        <f>L9/3.3-0.5</f>
        <v>64.803030303030312</v>
      </c>
      <c r="N9" s="19">
        <f>RANK(M9,M$9:M$10,0)</f>
        <v>1</v>
      </c>
      <c r="O9" s="19"/>
      <c r="P9" s="19">
        <v>1</v>
      </c>
      <c r="Q9" s="20">
        <f>F9+L9+I9</f>
        <v>650.5</v>
      </c>
      <c r="R9" s="21">
        <f>(G9+J9+M9)/3</f>
        <v>65.207070707070713</v>
      </c>
      <c r="S9" s="22">
        <v>2</v>
      </c>
    </row>
    <row r="10" spans="1:19" s="67" customFormat="1" ht="30" customHeight="1" x14ac:dyDescent="0.3">
      <c r="A10" s="19">
        <f>RANK(R10,R$9:R$10,0)</f>
        <v>2</v>
      </c>
      <c r="B10" s="54" t="s">
        <v>184</v>
      </c>
      <c r="C10" s="57">
        <v>1</v>
      </c>
      <c r="D10" s="55" t="s">
        <v>188</v>
      </c>
      <c r="E10" s="71" t="s">
        <v>143</v>
      </c>
      <c r="F10" s="20">
        <v>213</v>
      </c>
      <c r="G10" s="21">
        <f>F10/3.3</f>
        <v>64.545454545454547</v>
      </c>
      <c r="H10" s="19">
        <f>RANK(G10,G$9:G$10,0)</f>
        <v>2</v>
      </c>
      <c r="I10" s="19">
        <v>211.5</v>
      </c>
      <c r="J10" s="21">
        <f>I10/3.3</f>
        <v>64.090909090909093</v>
      </c>
      <c r="K10" s="19">
        <f>RANK(J10,J$9:J$10,0)</f>
        <v>2</v>
      </c>
      <c r="L10" s="20">
        <v>213</v>
      </c>
      <c r="M10" s="21">
        <f>L10/3.3</f>
        <v>64.545454545454547</v>
      </c>
      <c r="N10" s="19">
        <f>RANK(M10,M$9:M$10,0)</f>
        <v>2</v>
      </c>
      <c r="O10" s="19"/>
      <c r="P10" s="19"/>
      <c r="Q10" s="20">
        <f>F10+L10+I10</f>
        <v>637.5</v>
      </c>
      <c r="R10" s="21">
        <f>(G10+J10+M10)/3</f>
        <v>64.393939393939391</v>
      </c>
      <c r="S10" s="22">
        <v>2</v>
      </c>
    </row>
    <row r="11" spans="1:19" s="52" customFormat="1" ht="24" customHeight="1" x14ac:dyDescent="0.3">
      <c r="A11" s="175" t="s">
        <v>162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1:19" s="67" customFormat="1" ht="30" customHeight="1" x14ac:dyDescent="0.3">
      <c r="A12" s="63">
        <f>RANK(R12,R$12:R$12,0)</f>
        <v>1</v>
      </c>
      <c r="B12" s="68" t="s">
        <v>190</v>
      </c>
      <c r="C12" s="69">
        <v>2</v>
      </c>
      <c r="D12" s="70" t="s">
        <v>189</v>
      </c>
      <c r="E12" s="71" t="s">
        <v>43</v>
      </c>
      <c r="F12" s="65">
        <v>207</v>
      </c>
      <c r="G12" s="21">
        <f>F12/3.3</f>
        <v>62.727272727272734</v>
      </c>
      <c r="H12" s="63">
        <f>RANK(G12,G$12:G$12,0)</f>
        <v>1</v>
      </c>
      <c r="I12" s="63">
        <v>209</v>
      </c>
      <c r="J12" s="21">
        <f>I12/3.3</f>
        <v>63.333333333333336</v>
      </c>
      <c r="K12" s="63">
        <f>RANK(J12,J$12:J$12,0)</f>
        <v>1</v>
      </c>
      <c r="L12" s="65">
        <v>208.5</v>
      </c>
      <c r="M12" s="21">
        <f>L12/3.3</f>
        <v>63.181818181818187</v>
      </c>
      <c r="N12" s="63">
        <f>RANK(M12,M$12:M$12,0)</f>
        <v>1</v>
      </c>
      <c r="O12" s="63"/>
      <c r="P12" s="63"/>
      <c r="Q12" s="65">
        <f>F12+L12+I12</f>
        <v>624.5</v>
      </c>
      <c r="R12" s="66">
        <f>(G12+J12+M12)/3</f>
        <v>63.080808080808083</v>
      </c>
      <c r="S12" s="72"/>
    </row>
    <row r="13" spans="1:19" s="12" customFormat="1" ht="15.75" x14ac:dyDescent="0.25">
      <c r="S13" s="13"/>
    </row>
    <row r="14" spans="1:19" s="13" customFormat="1" ht="32.25" customHeight="1" x14ac:dyDescent="0.25">
      <c r="B14" s="13" t="s">
        <v>12</v>
      </c>
      <c r="J14" s="153" t="s">
        <v>215</v>
      </c>
      <c r="K14" s="153"/>
      <c r="L14" s="153"/>
      <c r="M14" s="153"/>
      <c r="N14" s="153"/>
      <c r="O14" s="153"/>
      <c r="P14" s="153"/>
      <c r="Q14" s="153"/>
      <c r="R14" s="153"/>
      <c r="S14" s="1"/>
    </row>
    <row r="15" spans="1:19" s="13" customFormat="1" ht="32.25" customHeight="1" x14ac:dyDescent="0.25">
      <c r="B15" s="13" t="s">
        <v>13</v>
      </c>
      <c r="J15" s="153" t="s">
        <v>35</v>
      </c>
      <c r="K15" s="153"/>
      <c r="L15" s="153"/>
      <c r="M15" s="153"/>
      <c r="N15" s="153"/>
      <c r="O15" s="153"/>
      <c r="P15" s="153"/>
      <c r="Q15" s="153"/>
      <c r="R15" s="153"/>
      <c r="S15" s="1"/>
    </row>
  </sheetData>
  <sortState ref="A9:S10">
    <sortCondition ref="A9"/>
  </sortState>
  <mergeCells count="24">
    <mergeCell ref="J14:R14"/>
    <mergeCell ref="J15:R15"/>
    <mergeCell ref="O7:O8"/>
    <mergeCell ref="P7:P8"/>
    <mergeCell ref="Q7:Q8"/>
    <mergeCell ref="R7:R8"/>
    <mergeCell ref="S7:S8"/>
    <mergeCell ref="A11:R11"/>
    <mergeCell ref="A6:D6"/>
    <mergeCell ref="N6:S6"/>
    <mergeCell ref="A7:A8"/>
    <mergeCell ref="B7:B8"/>
    <mergeCell ref="C7:C8"/>
    <mergeCell ref="D7:D8"/>
    <mergeCell ref="E7:E8"/>
    <mergeCell ref="F7:H7"/>
    <mergeCell ref="I7:K7"/>
    <mergeCell ref="L7:N7"/>
    <mergeCell ref="A1:R1"/>
    <mergeCell ref="A2:R2"/>
    <mergeCell ref="A3:R3"/>
    <mergeCell ref="A4:R4"/>
    <mergeCell ref="A5:B5"/>
    <mergeCell ref="C5:E5"/>
  </mergeCells>
  <pageMargins left="0" right="0" top="0" bottom="0" header="0.31496062992125984" footer="0.31496062992125984"/>
  <pageSetup paperSize="9" scale="78" orientation="landscape" r:id="rId1"/>
  <rowBreaks count="1" manualBreakCount="1">
    <brk id="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view="pageBreakPreview" topLeftCell="A5" zoomScale="87" zoomScaleNormal="90" zoomScaleSheetLayoutView="87" workbookViewId="0">
      <selection activeCell="J17" sqref="J17"/>
    </sheetView>
  </sheetViews>
  <sheetFormatPr defaultRowHeight="15" x14ac:dyDescent="0.25"/>
  <cols>
    <col min="1" max="1" width="3.85546875" style="1" customWidth="1"/>
    <col min="2" max="2" width="23.7109375" style="1" customWidth="1"/>
    <col min="3" max="3" width="7.28515625" style="1" customWidth="1"/>
    <col min="4" max="4" width="10.140625" style="1" customWidth="1"/>
    <col min="5" max="5" width="3.85546875" style="1" customWidth="1"/>
    <col min="6" max="9" width="7.7109375" style="1" customWidth="1"/>
    <col min="10" max="10" width="9.5703125" style="1" customWidth="1"/>
    <col min="11" max="11" width="3" style="1" customWidth="1"/>
    <col min="12" max="12" width="2.5703125" style="1" customWidth="1"/>
    <col min="13" max="13" width="2.42578125" style="1" customWidth="1"/>
    <col min="14" max="14" width="8.7109375" style="1" customWidth="1"/>
    <col min="15" max="15" width="11.5703125" style="1" customWidth="1"/>
    <col min="16" max="16384" width="9.140625" style="1"/>
  </cols>
  <sheetData>
    <row r="1" spans="1:15" ht="33" x14ac:dyDescent="0.25">
      <c r="A1" s="190" t="s">
        <v>131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s="14" customFormat="1" ht="23.25" customHeight="1" x14ac:dyDescent="0.25">
      <c r="A2" s="188" t="s">
        <v>82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5" s="14" customFormat="1" ht="23.25" customHeight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s="14" customFormat="1" ht="23.25" customHeight="1" x14ac:dyDescent="0.25">
      <c r="A4" s="174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</row>
    <row r="5" spans="1:15" s="14" customFormat="1" ht="23.25" customHeight="1" x14ac:dyDescent="0.25">
      <c r="A5" s="175" t="s">
        <v>49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</row>
    <row r="6" spans="1:15" s="14" customFormat="1" ht="46.5" customHeight="1" x14ac:dyDescent="0.25">
      <c r="A6" s="138" t="s">
        <v>34</v>
      </c>
      <c r="B6" s="138"/>
      <c r="C6" s="139" t="s">
        <v>205</v>
      </c>
      <c r="D6" s="139"/>
      <c r="E6" s="139"/>
      <c r="F6" s="139"/>
      <c r="G6" s="139"/>
      <c r="H6" s="139"/>
      <c r="I6" s="139"/>
      <c r="J6" s="50"/>
      <c r="K6" s="50"/>
      <c r="L6" s="50"/>
      <c r="M6" s="50"/>
      <c r="N6" s="50"/>
      <c r="O6" s="50"/>
    </row>
    <row r="7" spans="1:15" s="14" customFormat="1" ht="23.25" customHeight="1" x14ac:dyDescent="0.25">
      <c r="A7" s="11" t="s">
        <v>18</v>
      </c>
      <c r="B7" s="11"/>
      <c r="C7" s="140"/>
      <c r="D7" s="140"/>
      <c r="E7" s="109"/>
      <c r="F7" s="109"/>
      <c r="G7" s="109"/>
      <c r="H7" s="109"/>
      <c r="I7" s="109"/>
      <c r="J7" s="109"/>
      <c r="K7" s="109"/>
      <c r="L7" s="189" t="s">
        <v>130</v>
      </c>
      <c r="M7" s="189"/>
      <c r="N7" s="189"/>
      <c r="O7" s="189"/>
    </row>
    <row r="8" spans="1:15" s="2" customFormat="1" ht="15" customHeight="1" x14ac:dyDescent="0.25">
      <c r="A8" s="141" t="s">
        <v>2</v>
      </c>
      <c r="B8" s="143" t="s">
        <v>23</v>
      </c>
      <c r="C8" s="182" t="s">
        <v>22</v>
      </c>
      <c r="D8" s="182"/>
      <c r="E8" s="182"/>
      <c r="F8" s="183" t="s">
        <v>21</v>
      </c>
      <c r="G8" s="184"/>
      <c r="H8" s="184"/>
      <c r="I8" s="184"/>
      <c r="J8" s="184"/>
      <c r="K8" s="185"/>
      <c r="L8" s="186" t="s">
        <v>20</v>
      </c>
      <c r="M8" s="186" t="s">
        <v>5</v>
      </c>
      <c r="N8" s="141" t="s">
        <v>15</v>
      </c>
      <c r="O8" s="145" t="s">
        <v>6</v>
      </c>
    </row>
    <row r="9" spans="1:15" s="2" customFormat="1" ht="58.5" customHeight="1" x14ac:dyDescent="0.25">
      <c r="A9" s="142"/>
      <c r="B9" s="144"/>
      <c r="C9" s="42" t="s">
        <v>8</v>
      </c>
      <c r="D9" s="43" t="s">
        <v>9</v>
      </c>
      <c r="E9" s="44" t="s">
        <v>2</v>
      </c>
      <c r="F9" s="44" t="s">
        <v>154</v>
      </c>
      <c r="G9" s="44" t="s">
        <v>155</v>
      </c>
      <c r="H9" s="44" t="s">
        <v>156</v>
      </c>
      <c r="I9" s="44" t="s">
        <v>157</v>
      </c>
      <c r="J9" s="45" t="s">
        <v>9</v>
      </c>
      <c r="K9" s="44" t="s">
        <v>2</v>
      </c>
      <c r="L9" s="187"/>
      <c r="M9" s="187"/>
      <c r="N9" s="142"/>
      <c r="O9" s="146"/>
    </row>
    <row r="10" spans="1:15" s="67" customFormat="1" ht="33" customHeight="1" x14ac:dyDescent="0.3">
      <c r="A10" s="63">
        <v>1</v>
      </c>
      <c r="B10" s="73" t="s">
        <v>201</v>
      </c>
      <c r="C10" s="102">
        <v>136.5</v>
      </c>
      <c r="D10" s="103">
        <f>C10/2</f>
        <v>68.25</v>
      </c>
      <c r="E10" s="101">
        <f>RANK(D10,D$10:D$16,0)</f>
        <v>2</v>
      </c>
      <c r="F10" s="102">
        <v>7.5</v>
      </c>
      <c r="G10" s="102">
        <v>7.4</v>
      </c>
      <c r="H10" s="102">
        <v>7.7</v>
      </c>
      <c r="I10" s="102">
        <v>7.7</v>
      </c>
      <c r="J10" s="103">
        <f>(F10+G10+I10+H10)/0.4</f>
        <v>75.75</v>
      </c>
      <c r="K10" s="101">
        <f>RANK(J10,J$10:J$14,0)</f>
        <v>1</v>
      </c>
      <c r="L10" s="101"/>
      <c r="M10" s="101"/>
      <c r="N10" s="102">
        <f>(C10+F10)</f>
        <v>144</v>
      </c>
      <c r="O10" s="103">
        <f>(D10+J10)/2</f>
        <v>72</v>
      </c>
    </row>
    <row r="11" spans="1:15" s="67" customFormat="1" ht="33" customHeight="1" x14ac:dyDescent="0.3">
      <c r="A11" s="63">
        <v>2</v>
      </c>
      <c r="B11" s="73" t="s">
        <v>204</v>
      </c>
      <c r="C11" s="102">
        <v>134</v>
      </c>
      <c r="D11" s="103">
        <f>C11/2</f>
        <v>67</v>
      </c>
      <c r="E11" s="101">
        <f>RANK(D11,D$10:D$16,0)</f>
        <v>3</v>
      </c>
      <c r="F11" s="102">
        <v>7.4</v>
      </c>
      <c r="G11" s="102">
        <v>7.2</v>
      </c>
      <c r="H11" s="102">
        <v>7.2</v>
      </c>
      <c r="I11" s="102">
        <v>7.2</v>
      </c>
      <c r="J11" s="103">
        <f>(F11+G11+I11+H11)/0.4</f>
        <v>72.5</v>
      </c>
      <c r="K11" s="101">
        <f>RANK(J11,J$10:J$14,0)</f>
        <v>2</v>
      </c>
      <c r="L11" s="101"/>
      <c r="M11" s="101"/>
      <c r="N11" s="102">
        <f>(C11+F11)</f>
        <v>141.4</v>
      </c>
      <c r="O11" s="103">
        <f>(D11+J11)/2</f>
        <v>69.75</v>
      </c>
    </row>
    <row r="12" spans="1:15" s="67" customFormat="1" ht="33" customHeight="1" x14ac:dyDescent="0.3">
      <c r="A12" s="63">
        <v>3</v>
      </c>
      <c r="B12" s="73" t="s">
        <v>203</v>
      </c>
      <c r="C12" s="102">
        <v>137</v>
      </c>
      <c r="D12" s="103">
        <f>C12/2</f>
        <v>68.5</v>
      </c>
      <c r="E12" s="101">
        <f>RANK(D12,D$10:D$16,0)</f>
        <v>1</v>
      </c>
      <c r="F12" s="102">
        <v>7.4</v>
      </c>
      <c r="G12" s="102">
        <v>6.8</v>
      </c>
      <c r="H12" s="102">
        <v>7</v>
      </c>
      <c r="I12" s="102">
        <v>7</v>
      </c>
      <c r="J12" s="103">
        <f>(F12+G12+I12+H12)/0.4</f>
        <v>70.5</v>
      </c>
      <c r="K12" s="101">
        <f>RANK(J12,J$10:J$14,0)</f>
        <v>3</v>
      </c>
      <c r="L12" s="101"/>
      <c r="M12" s="101"/>
      <c r="N12" s="102">
        <f>(C12+F12)</f>
        <v>144.4</v>
      </c>
      <c r="O12" s="103">
        <f>(D12+J12)/2</f>
        <v>69.5</v>
      </c>
    </row>
    <row r="13" spans="1:15" s="67" customFormat="1" ht="33" customHeight="1" x14ac:dyDescent="0.3">
      <c r="A13" s="63">
        <v>4</v>
      </c>
      <c r="B13" s="73" t="s">
        <v>84</v>
      </c>
      <c r="C13" s="102">
        <v>128</v>
      </c>
      <c r="D13" s="103">
        <f>C13/2-0.5</f>
        <v>63.5</v>
      </c>
      <c r="E13" s="101">
        <f>RANK(D13,D$10:D$16,0)</f>
        <v>4</v>
      </c>
      <c r="F13" s="102">
        <v>6.9</v>
      </c>
      <c r="G13" s="102">
        <v>6.5</v>
      </c>
      <c r="H13" s="102">
        <v>6.4</v>
      </c>
      <c r="I13" s="102">
        <v>6.4</v>
      </c>
      <c r="J13" s="103">
        <f>(F13+G13+I13+H13)/0.4</f>
        <v>65.5</v>
      </c>
      <c r="K13" s="101">
        <f>RANK(J13,J$10:J$14,0)</f>
        <v>5</v>
      </c>
      <c r="L13" s="101"/>
      <c r="M13" s="101">
        <v>1</v>
      </c>
      <c r="N13" s="102">
        <f>(C13+F13)</f>
        <v>134.9</v>
      </c>
      <c r="O13" s="103">
        <f>(D13+J13)/2</f>
        <v>64.5</v>
      </c>
    </row>
    <row r="14" spans="1:15" s="67" customFormat="1" ht="33" customHeight="1" x14ac:dyDescent="0.3">
      <c r="A14" s="63">
        <v>5</v>
      </c>
      <c r="B14" s="73" t="s">
        <v>202</v>
      </c>
      <c r="C14" s="102">
        <v>124.5</v>
      </c>
      <c r="D14" s="103">
        <f>C14/2-1.5</f>
        <v>60.75</v>
      </c>
      <c r="E14" s="101">
        <f>RANK(D14,D$10:D$16,0)</f>
        <v>5</v>
      </c>
      <c r="F14" s="102">
        <v>7</v>
      </c>
      <c r="G14" s="102">
        <v>6.8</v>
      </c>
      <c r="H14" s="102">
        <v>6.5</v>
      </c>
      <c r="I14" s="102">
        <v>6.5</v>
      </c>
      <c r="J14" s="103">
        <f>(F14+G14+I14+H14)/0.4</f>
        <v>67</v>
      </c>
      <c r="K14" s="101">
        <f>RANK(J14,J$10:J$14,0)</f>
        <v>4</v>
      </c>
      <c r="L14" s="101"/>
      <c r="M14" s="101">
        <v>2</v>
      </c>
      <c r="N14" s="102">
        <f>(C14+F14)</f>
        <v>131.5</v>
      </c>
      <c r="O14" s="103">
        <f>(D14+J14)/2</f>
        <v>63.875</v>
      </c>
    </row>
    <row r="15" spans="1:15" s="2" customFormat="1" x14ac:dyDescent="0.25">
      <c r="C15" s="134"/>
      <c r="D15" s="134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15" s="13" customFormat="1" ht="28.5" customHeight="1" x14ac:dyDescent="0.25">
      <c r="B16" s="13" t="s">
        <v>12</v>
      </c>
      <c r="C16" s="135"/>
      <c r="D16" s="135"/>
      <c r="J16" s="96" t="s">
        <v>216</v>
      </c>
    </row>
    <row r="17" spans="2:15" s="13" customFormat="1" ht="28.5" customHeight="1" x14ac:dyDescent="0.25">
      <c r="B17" s="13" t="s">
        <v>13</v>
      </c>
      <c r="C17" s="12"/>
      <c r="D17" s="12"/>
      <c r="E17" s="96"/>
      <c r="F17" s="96"/>
      <c r="G17" s="96"/>
      <c r="H17" s="96"/>
      <c r="I17" s="96"/>
      <c r="J17" s="96" t="s">
        <v>35</v>
      </c>
      <c r="K17" s="96"/>
      <c r="L17" s="96"/>
      <c r="M17" s="96"/>
      <c r="N17" s="96"/>
      <c r="O17" s="96"/>
    </row>
    <row r="18" spans="2:15" ht="18" x14ac:dyDescent="0.25">
      <c r="C18" s="97"/>
      <c r="D18" s="97"/>
    </row>
    <row r="19" spans="2:15" ht="18" x14ac:dyDescent="0.25">
      <c r="C19" s="97"/>
      <c r="D19" s="97"/>
    </row>
  </sheetData>
  <sortState ref="A10:S14">
    <sortCondition ref="A10"/>
  </sortState>
  <mergeCells count="17">
    <mergeCell ref="A6:B6"/>
    <mergeCell ref="A8:A9"/>
    <mergeCell ref="B8:B9"/>
    <mergeCell ref="C6:I6"/>
    <mergeCell ref="L7:O7"/>
    <mergeCell ref="C8:E8"/>
    <mergeCell ref="F8:K8"/>
    <mergeCell ref="L8:L9"/>
    <mergeCell ref="M8:M9"/>
    <mergeCell ref="N8:N9"/>
    <mergeCell ref="O8:O9"/>
    <mergeCell ref="C7:D7"/>
    <mergeCell ref="A1:O1"/>
    <mergeCell ref="A2:O2"/>
    <mergeCell ref="A3:O3"/>
    <mergeCell ref="A4:O4"/>
    <mergeCell ref="A5:O5"/>
  </mergeCells>
  <pageMargins left="0" right="0" top="0" bottom="0" header="0.31496062992125984" footer="0.31496062992125984"/>
  <pageSetup paperSize="9" scale="79" fitToHeight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view="pageBreakPreview" topLeftCell="A11" zoomScale="90" zoomScaleNormal="100" zoomScaleSheetLayoutView="90" workbookViewId="0">
      <selection activeCell="E17" sqref="E17"/>
    </sheetView>
  </sheetViews>
  <sheetFormatPr defaultColWidth="9.140625" defaultRowHeight="15" x14ac:dyDescent="0.25"/>
  <cols>
    <col min="1" max="1" width="5.85546875" style="24" customWidth="1"/>
    <col min="2" max="2" width="26.28515625" style="24" customWidth="1"/>
    <col min="3" max="3" width="50" style="24" customWidth="1"/>
    <col min="4" max="4" width="31.7109375" style="24" customWidth="1"/>
    <col min="5" max="6" width="10.7109375" style="24" customWidth="1"/>
    <col min="7" max="7" width="12.5703125" style="24" customWidth="1"/>
    <col min="8" max="16384" width="9.140625" style="24"/>
  </cols>
  <sheetData>
    <row r="2" spans="1:7" s="23" customFormat="1" ht="53.25" customHeight="1" x14ac:dyDescent="0.25">
      <c r="A2" s="194" t="s">
        <v>131</v>
      </c>
      <c r="B2" s="194"/>
      <c r="C2" s="194"/>
      <c r="D2" s="194"/>
      <c r="E2" s="194"/>
      <c r="F2" s="194"/>
      <c r="G2" s="194"/>
    </row>
    <row r="3" spans="1:7" ht="34.9" customHeight="1" x14ac:dyDescent="0.25">
      <c r="A3" s="195" t="s">
        <v>30</v>
      </c>
      <c r="B3" s="195"/>
      <c r="C3" s="195"/>
      <c r="D3" s="195"/>
      <c r="E3" s="195"/>
      <c r="F3" s="195"/>
      <c r="G3" s="195"/>
    </row>
    <row r="4" spans="1:7" s="23" customFormat="1" ht="42.6" customHeight="1" x14ac:dyDescent="0.25">
      <c r="A4" s="196" t="s">
        <v>28</v>
      </c>
      <c r="B4" s="196"/>
      <c r="C4" s="196"/>
      <c r="D4" s="196"/>
      <c r="E4" s="196"/>
      <c r="F4" s="196"/>
      <c r="G4" s="196"/>
    </row>
    <row r="5" spans="1:7" s="23" customFormat="1" ht="42.6" customHeight="1" x14ac:dyDescent="0.25">
      <c r="A5" s="192" t="s">
        <v>31</v>
      </c>
      <c r="B5" s="192"/>
      <c r="C5" s="192"/>
      <c r="D5" s="192"/>
      <c r="E5" s="192"/>
      <c r="F5" s="192"/>
      <c r="G5" s="192"/>
    </row>
    <row r="6" spans="1:7" ht="35.25" customHeight="1" x14ac:dyDescent="0.25">
      <c r="A6" s="197" t="s">
        <v>29</v>
      </c>
      <c r="B6" s="197"/>
      <c r="C6" s="197"/>
      <c r="D6" s="25"/>
      <c r="E6" s="26"/>
      <c r="F6" s="198" t="s">
        <v>206</v>
      </c>
      <c r="G6" s="198"/>
    </row>
    <row r="7" spans="1:7" ht="33" customHeight="1" x14ac:dyDescent="0.25">
      <c r="A7" s="193" t="s">
        <v>2</v>
      </c>
      <c r="B7" s="201" t="s">
        <v>23</v>
      </c>
      <c r="C7" s="201" t="s">
        <v>24</v>
      </c>
      <c r="D7" s="201" t="s">
        <v>19</v>
      </c>
      <c r="E7" s="200" t="s">
        <v>211</v>
      </c>
      <c r="F7" s="200" t="s">
        <v>212</v>
      </c>
      <c r="G7" s="191" t="s">
        <v>6</v>
      </c>
    </row>
    <row r="8" spans="1:7" ht="33" customHeight="1" x14ac:dyDescent="0.25">
      <c r="A8" s="193"/>
      <c r="B8" s="201"/>
      <c r="C8" s="201"/>
      <c r="D8" s="201"/>
      <c r="E8" s="200"/>
      <c r="F8" s="200"/>
      <c r="G8" s="191"/>
    </row>
    <row r="9" spans="1:7" ht="39" customHeight="1" x14ac:dyDescent="0.25">
      <c r="A9" s="27">
        <f>RANK(G9,G$9:G$12,0)</f>
        <v>1</v>
      </c>
      <c r="B9" s="95" t="s">
        <v>134</v>
      </c>
      <c r="C9" s="78" t="s">
        <v>125</v>
      </c>
      <c r="D9" s="79" t="s">
        <v>43</v>
      </c>
      <c r="E9" s="28">
        <v>65.784000000000006</v>
      </c>
      <c r="F9" s="28">
        <v>66.227999999999994</v>
      </c>
      <c r="G9" s="29">
        <f>E9+F9</f>
        <v>132.012</v>
      </c>
    </row>
    <row r="10" spans="1:7" ht="39" customHeight="1" x14ac:dyDescent="0.25">
      <c r="A10" s="27">
        <f>RANK(G10,G$9:G$12,0)</f>
        <v>2</v>
      </c>
      <c r="B10" s="95" t="s">
        <v>135</v>
      </c>
      <c r="C10" s="78" t="s">
        <v>127</v>
      </c>
      <c r="D10" s="79" t="s">
        <v>43</v>
      </c>
      <c r="E10" s="28">
        <v>66.275000000000006</v>
      </c>
      <c r="F10" s="28">
        <v>64.912000000000006</v>
      </c>
      <c r="G10" s="29">
        <f>E10+F10</f>
        <v>131.18700000000001</v>
      </c>
    </row>
    <row r="11" spans="1:7" ht="39" customHeight="1" x14ac:dyDescent="0.25">
      <c r="A11" s="27">
        <f>RANK(G11,G$9:G$12,0)</f>
        <v>3</v>
      </c>
      <c r="B11" s="95" t="s">
        <v>86</v>
      </c>
      <c r="C11" s="95" t="s">
        <v>55</v>
      </c>
      <c r="D11" s="79" t="s">
        <v>43</v>
      </c>
      <c r="E11" s="28">
        <v>65.097999999999999</v>
      </c>
      <c r="F11" s="28">
        <v>64.763000000000005</v>
      </c>
      <c r="G11" s="29">
        <f>E11+F11</f>
        <v>129.86099999999999</v>
      </c>
    </row>
    <row r="12" spans="1:7" ht="39" customHeight="1" x14ac:dyDescent="0.25">
      <c r="A12" s="27">
        <f>RANK(G12,G$9:G$12,0)</f>
        <v>4</v>
      </c>
      <c r="B12" s="95" t="s">
        <v>73</v>
      </c>
      <c r="C12" s="95" t="s">
        <v>55</v>
      </c>
      <c r="D12" s="79" t="s">
        <v>43</v>
      </c>
      <c r="E12" s="28">
        <v>60.98</v>
      </c>
      <c r="F12" s="28">
        <v>62.807000000000002</v>
      </c>
      <c r="G12" s="29">
        <f>E12+F12</f>
        <v>123.78700000000001</v>
      </c>
    </row>
    <row r="13" spans="1:7" s="23" customFormat="1" ht="42.6" customHeight="1" x14ac:dyDescent="0.25">
      <c r="A13" s="192" t="s">
        <v>45</v>
      </c>
      <c r="B13" s="192"/>
      <c r="C13" s="192"/>
      <c r="D13" s="192"/>
      <c r="E13" s="192"/>
      <c r="F13" s="192"/>
      <c r="G13" s="192"/>
    </row>
    <row r="14" spans="1:7" ht="33" customHeight="1" x14ac:dyDescent="0.25">
      <c r="A14" s="193" t="s">
        <v>2</v>
      </c>
      <c r="B14" s="201" t="s">
        <v>23</v>
      </c>
      <c r="C14" s="201" t="s">
        <v>24</v>
      </c>
      <c r="D14" s="201" t="s">
        <v>19</v>
      </c>
      <c r="E14" s="200" t="s">
        <v>101</v>
      </c>
      <c r="F14" s="200" t="s">
        <v>102</v>
      </c>
      <c r="G14" s="191" t="s">
        <v>6</v>
      </c>
    </row>
    <row r="15" spans="1:7" ht="33" customHeight="1" x14ac:dyDescent="0.25">
      <c r="A15" s="193"/>
      <c r="B15" s="201"/>
      <c r="C15" s="201"/>
      <c r="D15" s="201"/>
      <c r="E15" s="200"/>
      <c r="F15" s="200"/>
      <c r="G15" s="191"/>
    </row>
    <row r="16" spans="1:7" s="60" customFormat="1" ht="39" customHeight="1" x14ac:dyDescent="0.25">
      <c r="A16" s="58">
        <f>RANK(G16,G$16:G$21,0)</f>
        <v>1</v>
      </c>
      <c r="B16" s="76" t="s">
        <v>69</v>
      </c>
      <c r="C16" s="76" t="s">
        <v>85</v>
      </c>
      <c r="D16" s="79" t="s">
        <v>43</v>
      </c>
      <c r="E16" s="28">
        <v>71.846999999999994</v>
      </c>
      <c r="F16" s="28">
        <v>70.245000000000005</v>
      </c>
      <c r="G16" s="59">
        <f>E16+F16</f>
        <v>142.09199999999998</v>
      </c>
    </row>
    <row r="17" spans="1:9" s="60" customFormat="1" ht="39" customHeight="1" x14ac:dyDescent="0.25">
      <c r="A17" s="58">
        <f>RANK(G17,G$16:G$21,0)</f>
        <v>2</v>
      </c>
      <c r="B17" s="76" t="s">
        <v>95</v>
      </c>
      <c r="C17" s="98" t="s">
        <v>89</v>
      </c>
      <c r="D17" s="79" t="s">
        <v>143</v>
      </c>
      <c r="E17" s="28">
        <v>68.332999999999998</v>
      </c>
      <c r="F17" s="28">
        <v>69.804000000000002</v>
      </c>
      <c r="G17" s="59">
        <f>E17+F17</f>
        <v>138.137</v>
      </c>
    </row>
    <row r="18" spans="1:9" s="60" customFormat="1" ht="39" customHeight="1" x14ac:dyDescent="0.25">
      <c r="A18" s="58">
        <f>RANK(G18,G$16:G$21,0)</f>
        <v>3</v>
      </c>
      <c r="B18" s="95" t="s">
        <v>70</v>
      </c>
      <c r="C18" s="78" t="s">
        <v>140</v>
      </c>
      <c r="D18" s="79" t="s">
        <v>43</v>
      </c>
      <c r="E18" s="28">
        <v>68.558999999999997</v>
      </c>
      <c r="F18" s="28">
        <v>67.352999999999994</v>
      </c>
      <c r="G18" s="59">
        <f>E18+F18</f>
        <v>135.91199999999998</v>
      </c>
    </row>
    <row r="19" spans="1:9" s="60" customFormat="1" ht="39" customHeight="1" x14ac:dyDescent="0.25">
      <c r="A19" s="58">
        <f>RANK(G19,G$16:G$21,0)</f>
        <v>4</v>
      </c>
      <c r="B19" s="77" t="s">
        <v>48</v>
      </c>
      <c r="C19" s="78" t="s">
        <v>96</v>
      </c>
      <c r="D19" s="79" t="s">
        <v>43</v>
      </c>
      <c r="E19" s="28">
        <v>67.972999999999999</v>
      </c>
      <c r="F19" s="28">
        <v>67.647000000000006</v>
      </c>
      <c r="G19" s="59">
        <f>E19+F19</f>
        <v>135.62</v>
      </c>
    </row>
    <row r="20" spans="1:9" s="60" customFormat="1" ht="39" customHeight="1" x14ac:dyDescent="0.25">
      <c r="A20" s="58">
        <f>RANK(G20,G$16:G$21,0)</f>
        <v>5</v>
      </c>
      <c r="B20" s="76" t="s">
        <v>98</v>
      </c>
      <c r="C20" s="95" t="s">
        <v>54</v>
      </c>
      <c r="D20" s="79" t="s">
        <v>43</v>
      </c>
      <c r="E20" s="28">
        <v>67.658000000000001</v>
      </c>
      <c r="F20" s="28">
        <v>67.745000000000005</v>
      </c>
      <c r="G20" s="59">
        <f>E20+F20</f>
        <v>135.40300000000002</v>
      </c>
    </row>
    <row r="21" spans="1:9" s="60" customFormat="1" ht="39" customHeight="1" x14ac:dyDescent="0.25">
      <c r="A21" s="58">
        <f>RANK(G21,G$16:G$21,0)</f>
        <v>6</v>
      </c>
      <c r="B21" s="76" t="s">
        <v>97</v>
      </c>
      <c r="C21" s="98" t="s">
        <v>96</v>
      </c>
      <c r="D21" s="79" t="s">
        <v>43</v>
      </c>
      <c r="E21" s="28">
        <v>65.766000000000005</v>
      </c>
      <c r="F21" s="28">
        <v>65.343000000000004</v>
      </c>
      <c r="G21" s="59">
        <f>E21+F21</f>
        <v>131.10900000000001</v>
      </c>
    </row>
    <row r="22" spans="1:9" ht="39" customHeight="1" x14ac:dyDescent="0.25">
      <c r="A22" s="30"/>
      <c r="B22" s="37"/>
      <c r="C22" s="37"/>
      <c r="D22" s="38"/>
      <c r="E22" s="39"/>
      <c r="F22" s="39"/>
      <c r="G22" s="31"/>
    </row>
    <row r="23" spans="1:9" s="41" customFormat="1" ht="37.5" customHeight="1" x14ac:dyDescent="0.3">
      <c r="A23" s="40"/>
      <c r="B23" s="199" t="s">
        <v>12</v>
      </c>
      <c r="C23" s="199"/>
      <c r="D23" s="179" t="s">
        <v>216</v>
      </c>
      <c r="E23" s="179"/>
      <c r="F23" s="179"/>
      <c r="G23" s="179"/>
      <c r="H23" s="48"/>
      <c r="I23" s="48"/>
    </row>
    <row r="24" spans="1:9" s="41" customFormat="1" ht="31.5" customHeight="1" x14ac:dyDescent="0.3">
      <c r="A24" s="40"/>
      <c r="B24" s="199" t="s">
        <v>13</v>
      </c>
      <c r="C24" s="199"/>
      <c r="D24" s="195" t="s">
        <v>17</v>
      </c>
      <c r="E24" s="195"/>
      <c r="F24" s="195"/>
      <c r="G24" s="195"/>
    </row>
    <row r="25" spans="1:9" ht="19.5" customHeight="1" x14ac:dyDescent="0.25">
      <c r="A25" s="32"/>
      <c r="B25" s="33"/>
      <c r="C25" s="34"/>
      <c r="D25" s="35"/>
      <c r="E25" s="36"/>
      <c r="F25" s="36"/>
      <c r="G25" s="36"/>
    </row>
  </sheetData>
  <sortState ref="A16:I21">
    <sortCondition ref="A16:A21"/>
  </sortState>
  <mergeCells count="25">
    <mergeCell ref="D24:G24"/>
    <mergeCell ref="B23:C23"/>
    <mergeCell ref="B24:C24"/>
    <mergeCell ref="E7:E8"/>
    <mergeCell ref="F7:F8"/>
    <mergeCell ref="G7:G8"/>
    <mergeCell ref="B7:B8"/>
    <mergeCell ref="C7:C8"/>
    <mergeCell ref="D7:D8"/>
    <mergeCell ref="B14:B15"/>
    <mergeCell ref="C14:C15"/>
    <mergeCell ref="D23:G23"/>
    <mergeCell ref="D14:D15"/>
    <mergeCell ref="E14:E15"/>
    <mergeCell ref="F14:F15"/>
    <mergeCell ref="G14:G15"/>
    <mergeCell ref="A13:G13"/>
    <mergeCell ref="A7:A8"/>
    <mergeCell ref="A14:A15"/>
    <mergeCell ref="A2:G2"/>
    <mergeCell ref="A3:G3"/>
    <mergeCell ref="A4:G4"/>
    <mergeCell ref="A5:G5"/>
    <mergeCell ref="A6:C6"/>
    <mergeCell ref="F6:G6"/>
  </mergeCells>
  <printOptions horizontalCentered="1"/>
  <pageMargins left="0" right="0" top="0.35433070866141736" bottom="0" header="0.31496062992125984" footer="0.31496062992125984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"/>
  <sheetViews>
    <sheetView view="pageBreakPreview" zoomScale="89" zoomScaleNormal="100" zoomScaleSheetLayoutView="89" workbookViewId="0">
      <selection activeCell="C5" sqref="C5:E5"/>
    </sheetView>
  </sheetViews>
  <sheetFormatPr defaultRowHeight="15" x14ac:dyDescent="0.25"/>
  <cols>
    <col min="1" max="1" width="3.85546875" style="1" customWidth="1"/>
    <col min="2" max="2" width="23.42578125" style="1" customWidth="1"/>
    <col min="3" max="3" width="6.140625" style="1" customWidth="1"/>
    <col min="4" max="4" width="35.42578125" style="1" customWidth="1"/>
    <col min="5" max="5" width="27.28515625" style="1" customWidth="1"/>
    <col min="6" max="6" width="7.140625" style="1" customWidth="1"/>
    <col min="7" max="7" width="9.28515625" style="1" customWidth="1"/>
    <col min="8" max="8" width="3.42578125" style="1" customWidth="1"/>
    <col min="9" max="9" width="7.7109375" style="1" customWidth="1"/>
    <col min="10" max="10" width="9.7109375" style="1" customWidth="1"/>
    <col min="11" max="11" width="3.28515625" style="1" customWidth="1"/>
    <col min="12" max="12" width="7.28515625" style="1" customWidth="1"/>
    <col min="13" max="13" width="9.42578125" style="1" customWidth="1"/>
    <col min="14" max="14" width="3.28515625" style="1" customWidth="1"/>
    <col min="15" max="15" width="3.140625" style="1" customWidth="1"/>
    <col min="16" max="16" width="3.28515625" style="1" customWidth="1"/>
    <col min="17" max="17" width="7.42578125" style="1" customWidth="1"/>
    <col min="18" max="18" width="9.140625" style="1" customWidth="1"/>
    <col min="19" max="16384" width="9.140625" style="1"/>
  </cols>
  <sheetData>
    <row r="1" spans="1:18" ht="45" customHeight="1" x14ac:dyDescent="0.25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52" customFormat="1" ht="24" customHeight="1" x14ac:dyDescent="0.3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52" customFormat="1" ht="24" customHeight="1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s="52" customFormat="1" ht="24" customHeight="1" x14ac:dyDescent="0.3">
      <c r="A4" s="175" t="s">
        <v>225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s="49" customFormat="1" ht="51" customHeight="1" x14ac:dyDescent="0.25">
      <c r="A5" s="138" t="s">
        <v>34</v>
      </c>
      <c r="B5" s="138"/>
      <c r="C5" s="139" t="s">
        <v>229</v>
      </c>
      <c r="D5" s="139"/>
      <c r="E5" s="139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14" customFormat="1" ht="15.75" customHeight="1" x14ac:dyDescent="0.25">
      <c r="A6" s="163" t="s">
        <v>18</v>
      </c>
      <c r="B6" s="163"/>
      <c r="C6" s="163"/>
      <c r="D6" s="163"/>
      <c r="E6" s="46"/>
      <c r="F6" s="47"/>
      <c r="G6" s="2"/>
      <c r="H6" s="2"/>
      <c r="I6" s="2"/>
      <c r="J6" s="2"/>
      <c r="K6" s="2"/>
      <c r="L6" s="2"/>
      <c r="M6" s="2"/>
      <c r="N6" s="140" t="s">
        <v>206</v>
      </c>
      <c r="O6" s="140"/>
      <c r="P6" s="140"/>
      <c r="Q6" s="140"/>
      <c r="R6" s="140"/>
    </row>
    <row r="7" spans="1:18" s="10" customFormat="1" ht="15" customHeight="1" x14ac:dyDescent="0.3">
      <c r="A7" s="159" t="s">
        <v>2</v>
      </c>
      <c r="B7" s="165" t="s">
        <v>26</v>
      </c>
      <c r="C7" s="159" t="s">
        <v>3</v>
      </c>
      <c r="D7" s="165" t="s">
        <v>27</v>
      </c>
      <c r="E7" s="165" t="s">
        <v>19</v>
      </c>
      <c r="F7" s="168" t="s">
        <v>16</v>
      </c>
      <c r="G7" s="168"/>
      <c r="H7" s="168"/>
      <c r="I7" s="169" t="s">
        <v>4</v>
      </c>
      <c r="J7" s="170"/>
      <c r="K7" s="171"/>
      <c r="L7" s="169" t="s">
        <v>14</v>
      </c>
      <c r="M7" s="170"/>
      <c r="N7" s="171"/>
      <c r="O7" s="157" t="s">
        <v>20</v>
      </c>
      <c r="P7" s="157" t="s">
        <v>5</v>
      </c>
      <c r="Q7" s="159" t="s">
        <v>15</v>
      </c>
      <c r="R7" s="161" t="s">
        <v>6</v>
      </c>
    </row>
    <row r="8" spans="1:18" s="10" customFormat="1" ht="36" customHeight="1" x14ac:dyDescent="0.3">
      <c r="A8" s="160"/>
      <c r="B8" s="166"/>
      <c r="C8" s="167"/>
      <c r="D8" s="166"/>
      <c r="E8" s="166"/>
      <c r="F8" s="15" t="s">
        <v>8</v>
      </c>
      <c r="G8" s="16" t="s">
        <v>9</v>
      </c>
      <c r="H8" s="17" t="s">
        <v>2</v>
      </c>
      <c r="I8" s="15" t="s">
        <v>8</v>
      </c>
      <c r="J8" s="18" t="s">
        <v>9</v>
      </c>
      <c r="K8" s="17" t="s">
        <v>2</v>
      </c>
      <c r="L8" s="17" t="s">
        <v>8</v>
      </c>
      <c r="M8" s="18" t="s">
        <v>9</v>
      </c>
      <c r="N8" s="17" t="s">
        <v>2</v>
      </c>
      <c r="O8" s="158"/>
      <c r="P8" s="158"/>
      <c r="Q8" s="160"/>
      <c r="R8" s="162"/>
    </row>
    <row r="9" spans="1:18" s="10" customFormat="1" ht="30" customHeight="1" x14ac:dyDescent="0.3">
      <c r="A9" s="19">
        <f>RANK(R9,R$9:R$9,0)</f>
        <v>1</v>
      </c>
      <c r="B9" s="54" t="s">
        <v>226</v>
      </c>
      <c r="C9" s="57" t="s">
        <v>11</v>
      </c>
      <c r="D9" s="55" t="s">
        <v>227</v>
      </c>
      <c r="E9" s="64" t="s">
        <v>228</v>
      </c>
      <c r="F9" s="20">
        <v>193.5</v>
      </c>
      <c r="G9" s="21">
        <f>F9/3.1-0.5</f>
        <v>61.919354838709673</v>
      </c>
      <c r="H9" s="19">
        <f>RANK(G9,G$9:G$9,0)</f>
        <v>1</v>
      </c>
      <c r="I9" s="19">
        <v>193.5</v>
      </c>
      <c r="J9" s="21">
        <f>I9/3.1-0.5</f>
        <v>61.919354838709673</v>
      </c>
      <c r="K9" s="19">
        <f>RANK(J9,J$9:J$9,0)</f>
        <v>1</v>
      </c>
      <c r="L9" s="20">
        <v>201.5</v>
      </c>
      <c r="M9" s="21">
        <f>L9/3.1-0.5</f>
        <v>64.5</v>
      </c>
      <c r="N9" s="19">
        <f>RANK(M9,M$9:M$9,0)</f>
        <v>1</v>
      </c>
      <c r="O9" s="19"/>
      <c r="P9" s="19">
        <v>1</v>
      </c>
      <c r="Q9" s="20">
        <f>F9+L9+I9</f>
        <v>588.5</v>
      </c>
      <c r="R9" s="21">
        <f>(G9+J9+M9)/3</f>
        <v>62.779569892473113</v>
      </c>
    </row>
    <row r="10" spans="1:18" s="12" customFormat="1" ht="15.75" x14ac:dyDescent="0.25"/>
    <row r="11" spans="1:18" s="13" customFormat="1" ht="32.25" customHeight="1" x14ac:dyDescent="0.25">
      <c r="B11" s="13" t="s">
        <v>12</v>
      </c>
      <c r="J11" s="153" t="s">
        <v>215</v>
      </c>
      <c r="K11" s="153"/>
      <c r="L11" s="153"/>
      <c r="M11" s="153"/>
      <c r="N11" s="153"/>
      <c r="O11" s="153"/>
      <c r="P11" s="153"/>
      <c r="Q11" s="153"/>
      <c r="R11" s="153"/>
    </row>
    <row r="12" spans="1:18" s="13" customFormat="1" ht="32.25" customHeight="1" x14ac:dyDescent="0.25">
      <c r="B12" s="13" t="s">
        <v>13</v>
      </c>
      <c r="J12" s="153" t="s">
        <v>35</v>
      </c>
      <c r="K12" s="153"/>
      <c r="L12" s="153"/>
      <c r="M12" s="153"/>
      <c r="N12" s="153"/>
      <c r="O12" s="153"/>
      <c r="P12" s="153"/>
      <c r="Q12" s="153"/>
      <c r="R12" s="153"/>
    </row>
  </sheetData>
  <mergeCells count="22">
    <mergeCell ref="J11:R11"/>
    <mergeCell ref="J12:R12"/>
    <mergeCell ref="O7:O8"/>
    <mergeCell ref="P7:P8"/>
    <mergeCell ref="Q7:Q8"/>
    <mergeCell ref="R7:R8"/>
    <mergeCell ref="A6:D6"/>
    <mergeCell ref="N6:R6"/>
    <mergeCell ref="A7:A8"/>
    <mergeCell ref="B7:B8"/>
    <mergeCell ref="C7:C8"/>
    <mergeCell ref="D7:D8"/>
    <mergeCell ref="E7:E8"/>
    <mergeCell ref="F7:H7"/>
    <mergeCell ref="I7:K7"/>
    <mergeCell ref="L7:N7"/>
    <mergeCell ref="A1:R1"/>
    <mergeCell ref="A2:R2"/>
    <mergeCell ref="A3:R3"/>
    <mergeCell ref="A4:R4"/>
    <mergeCell ref="A5:B5"/>
    <mergeCell ref="C5:E5"/>
  </mergeCells>
  <pageMargins left="0" right="0" top="0" bottom="0" header="0.31496062992125984" footer="0.31496062992125984"/>
  <pageSetup paperSize="9" scale="80" orientation="landscape" r:id="rId1"/>
  <rowBreaks count="1" manualBreakCount="1">
    <brk id="1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view="pageBreakPreview" topLeftCell="A5" zoomScale="81" zoomScaleNormal="90" workbookViewId="0">
      <selection activeCell="A11" sqref="A11:M11"/>
    </sheetView>
  </sheetViews>
  <sheetFormatPr defaultColWidth="9.140625" defaultRowHeight="15" x14ac:dyDescent="0.25"/>
  <cols>
    <col min="1" max="1" width="5.5703125" style="82" customWidth="1"/>
    <col min="2" max="2" width="29.140625" style="82" customWidth="1"/>
    <col min="3" max="3" width="5.7109375" style="82" customWidth="1"/>
    <col min="4" max="4" width="50.42578125" style="82" customWidth="1"/>
    <col min="5" max="5" width="28.85546875" style="82" customWidth="1"/>
    <col min="6" max="10" width="8.28515625" style="82" customWidth="1"/>
    <col min="11" max="11" width="3.5703125" style="82" customWidth="1"/>
    <col min="12" max="12" width="7" style="82" customWidth="1"/>
    <col min="13" max="13" width="11.42578125" style="82" customWidth="1"/>
    <col min="14" max="16" width="3.7109375" style="82" customWidth="1"/>
    <col min="17" max="17" width="7.28515625" style="82" customWidth="1"/>
    <col min="18" max="18" width="8.85546875" style="82" customWidth="1"/>
    <col min="19" max="19" width="5" style="82" customWidth="1"/>
    <col min="20" max="16384" width="9.140625" style="82"/>
  </cols>
  <sheetData>
    <row r="1" spans="1:20" ht="47.45" customHeight="1" x14ac:dyDescent="0.25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81"/>
      <c r="O1" s="81"/>
      <c r="P1" s="81"/>
      <c r="Q1" s="81"/>
      <c r="R1" s="81"/>
      <c r="S1" s="81"/>
      <c r="T1" s="81"/>
    </row>
    <row r="2" spans="1:20" s="84" customFormat="1" ht="32.25" customHeight="1" x14ac:dyDescent="0.3">
      <c r="A2" s="203" t="s">
        <v>67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83"/>
      <c r="O2" s="83"/>
      <c r="P2" s="83"/>
      <c r="Q2" s="83"/>
      <c r="R2" s="83"/>
      <c r="S2" s="83"/>
      <c r="T2" s="83"/>
    </row>
    <row r="3" spans="1:20" ht="32.25" customHeight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85"/>
      <c r="O3" s="85"/>
      <c r="P3" s="85"/>
      <c r="Q3" s="85"/>
      <c r="R3" s="85"/>
      <c r="S3" s="85"/>
      <c r="T3" s="85"/>
    </row>
    <row r="4" spans="1:20" ht="32.25" customHeight="1" x14ac:dyDescent="0.25">
      <c r="A4" s="204" t="s">
        <v>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86"/>
      <c r="O4" s="86"/>
      <c r="P4" s="86"/>
      <c r="Q4" s="86"/>
      <c r="R4" s="86"/>
      <c r="S4" s="86"/>
      <c r="T4" s="86"/>
    </row>
    <row r="5" spans="1:20" ht="32.25" customHeight="1" x14ac:dyDescent="0.25">
      <c r="A5" s="205" t="s">
        <v>83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87"/>
      <c r="O5" s="87"/>
      <c r="P5" s="87"/>
      <c r="Q5" s="87"/>
      <c r="R5" s="87"/>
      <c r="S5" s="87"/>
      <c r="T5" s="87"/>
    </row>
    <row r="6" spans="1:20" s="90" customFormat="1" ht="45.75" customHeight="1" x14ac:dyDescent="0.25">
      <c r="A6" s="111"/>
      <c r="B6" s="207" t="s">
        <v>80</v>
      </c>
      <c r="C6" s="207"/>
      <c r="D6" s="206" t="s">
        <v>231</v>
      </c>
      <c r="E6" s="206"/>
      <c r="F6" s="206"/>
      <c r="G6" s="111"/>
      <c r="H6" s="111"/>
      <c r="I6" s="111"/>
      <c r="J6" s="111"/>
      <c r="K6" s="111"/>
      <c r="L6" s="111"/>
      <c r="M6" s="111"/>
      <c r="N6" s="88"/>
      <c r="O6" s="88"/>
      <c r="P6" s="89"/>
      <c r="Q6" s="89"/>
      <c r="R6" s="89"/>
      <c r="S6" s="89"/>
      <c r="T6" s="89"/>
    </row>
    <row r="7" spans="1:20" ht="22.5" customHeight="1" x14ac:dyDescent="0.25">
      <c r="A7" s="112" t="s">
        <v>29</v>
      </c>
      <c r="B7" s="112"/>
      <c r="C7" s="112"/>
      <c r="D7" s="113"/>
      <c r="E7" s="113"/>
      <c r="F7" s="113"/>
      <c r="G7" s="113"/>
      <c r="H7" s="113"/>
      <c r="I7" s="113"/>
      <c r="J7" s="208" t="s">
        <v>193</v>
      </c>
      <c r="K7" s="208"/>
      <c r="L7" s="208"/>
      <c r="M7" s="208"/>
      <c r="N7" s="92"/>
      <c r="O7" s="92"/>
    </row>
    <row r="8" spans="1:20" ht="33" customHeight="1" x14ac:dyDescent="0.25">
      <c r="A8" s="209" t="s">
        <v>58</v>
      </c>
      <c r="B8" s="211" t="s">
        <v>191</v>
      </c>
      <c r="C8" s="209" t="s">
        <v>3</v>
      </c>
      <c r="D8" s="211" t="s">
        <v>192</v>
      </c>
      <c r="E8" s="211" t="s">
        <v>59</v>
      </c>
      <c r="F8" s="216" t="s">
        <v>60</v>
      </c>
      <c r="G8" s="216" t="s">
        <v>61</v>
      </c>
      <c r="H8" s="216" t="s">
        <v>62</v>
      </c>
      <c r="I8" s="218" t="s">
        <v>63</v>
      </c>
      <c r="J8" s="218" t="s">
        <v>64</v>
      </c>
      <c r="K8" s="209" t="s">
        <v>65</v>
      </c>
      <c r="L8" s="220" t="s">
        <v>15</v>
      </c>
      <c r="M8" s="213" t="s">
        <v>66</v>
      </c>
      <c r="N8" s="91"/>
      <c r="O8" s="91"/>
    </row>
    <row r="9" spans="1:20" ht="33" customHeight="1" x14ac:dyDescent="0.25">
      <c r="A9" s="210"/>
      <c r="B9" s="212"/>
      <c r="C9" s="210"/>
      <c r="D9" s="212"/>
      <c r="E9" s="212"/>
      <c r="F9" s="217"/>
      <c r="G9" s="217"/>
      <c r="H9" s="217"/>
      <c r="I9" s="219"/>
      <c r="J9" s="219"/>
      <c r="K9" s="210"/>
      <c r="L9" s="221"/>
      <c r="M9" s="214"/>
      <c r="N9" s="91"/>
      <c r="O9" s="91"/>
    </row>
    <row r="10" spans="1:20" ht="38.25" customHeight="1" x14ac:dyDescent="0.25">
      <c r="A10" s="114">
        <v>1</v>
      </c>
      <c r="B10" s="237" t="s">
        <v>79</v>
      </c>
      <c r="C10" s="238" t="s">
        <v>11</v>
      </c>
      <c r="D10" s="239" t="s">
        <v>232</v>
      </c>
      <c r="E10" s="238" t="s">
        <v>47</v>
      </c>
      <c r="F10" s="115">
        <v>6.7</v>
      </c>
      <c r="G10" s="116">
        <v>6.8</v>
      </c>
      <c r="H10" s="116">
        <v>6.9</v>
      </c>
      <c r="I10" s="116">
        <v>7</v>
      </c>
      <c r="J10" s="116">
        <v>7</v>
      </c>
      <c r="K10" s="116"/>
      <c r="L10" s="117">
        <f>SUM(F10+G10+H10+I10+J10)</f>
        <v>34.4</v>
      </c>
      <c r="M10" s="118">
        <f>L10*2</f>
        <v>68.8</v>
      </c>
      <c r="N10" s="91"/>
      <c r="O10" s="91"/>
    </row>
    <row r="11" spans="1:20" ht="38.25" customHeight="1" x14ac:dyDescent="0.25">
      <c r="A11" s="205" t="s">
        <v>194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91"/>
      <c r="O11" s="91"/>
    </row>
    <row r="12" spans="1:20" ht="38.25" customHeight="1" x14ac:dyDescent="0.25">
      <c r="A12" s="114">
        <v>1</v>
      </c>
      <c r="B12" s="237" t="s">
        <v>197</v>
      </c>
      <c r="C12" s="238">
        <v>3</v>
      </c>
      <c r="D12" s="239" t="s">
        <v>200</v>
      </c>
      <c r="E12" s="238" t="s">
        <v>198</v>
      </c>
      <c r="F12" s="132">
        <v>7.3</v>
      </c>
      <c r="G12" s="116">
        <v>8</v>
      </c>
      <c r="H12" s="116">
        <v>6.8</v>
      </c>
      <c r="I12" s="116">
        <v>7.2</v>
      </c>
      <c r="J12" s="116">
        <v>7.5</v>
      </c>
      <c r="K12" s="116"/>
      <c r="L12" s="117">
        <f>SUM(F12+G12+H12+I12+J12)</f>
        <v>36.799999999999997</v>
      </c>
      <c r="M12" s="118">
        <f>L12*2</f>
        <v>73.599999999999994</v>
      </c>
      <c r="N12" s="91"/>
      <c r="O12" s="91"/>
    </row>
    <row r="13" spans="1:20" ht="38.25" customHeight="1" x14ac:dyDescent="0.25">
      <c r="A13" s="114">
        <v>2</v>
      </c>
      <c r="B13" s="237" t="s">
        <v>195</v>
      </c>
      <c r="C13" s="238">
        <v>1</v>
      </c>
      <c r="D13" s="239" t="s">
        <v>199</v>
      </c>
      <c r="E13" s="238" t="s">
        <v>196</v>
      </c>
      <c r="F13" s="115">
        <v>6.7</v>
      </c>
      <c r="G13" s="116">
        <v>7</v>
      </c>
      <c r="H13" s="116">
        <v>7</v>
      </c>
      <c r="I13" s="116">
        <v>7</v>
      </c>
      <c r="J13" s="116">
        <v>7.2</v>
      </c>
      <c r="K13" s="116"/>
      <c r="L13" s="117">
        <f>SUM(F13+G13+H13+I13+J13)</f>
        <v>34.9</v>
      </c>
      <c r="M13" s="118">
        <f>L13*2</f>
        <v>69.8</v>
      </c>
      <c r="N13" s="91"/>
      <c r="O13" s="91"/>
    </row>
    <row r="14" spans="1:20" ht="38.25" customHeight="1" x14ac:dyDescent="0.25">
      <c r="A14" s="119"/>
      <c r="B14" s="126"/>
      <c r="C14" s="127"/>
      <c r="D14" s="128"/>
      <c r="E14" s="127"/>
      <c r="F14" s="129"/>
      <c r="G14" s="130"/>
      <c r="H14" s="130"/>
      <c r="I14" s="130"/>
      <c r="J14" s="130"/>
      <c r="K14" s="130"/>
      <c r="L14" s="130"/>
      <c r="M14" s="131"/>
      <c r="N14" s="91"/>
      <c r="O14" s="91"/>
    </row>
    <row r="15" spans="1:20" s="90" customFormat="1" ht="37.5" customHeight="1" x14ac:dyDescent="0.25">
      <c r="A15" s="120"/>
      <c r="B15" s="121" t="s">
        <v>12</v>
      </c>
      <c r="C15" s="122"/>
      <c r="D15" s="123"/>
      <c r="E15" s="124"/>
      <c r="F15" s="215" t="s">
        <v>74</v>
      </c>
      <c r="G15" s="215"/>
      <c r="H15" s="215"/>
      <c r="I15" s="215"/>
      <c r="J15" s="215"/>
      <c r="K15" s="215"/>
      <c r="L15" s="93"/>
      <c r="M15" s="93"/>
      <c r="N15" s="93"/>
      <c r="O15" s="93"/>
      <c r="P15" s="93"/>
      <c r="Q15" s="93"/>
    </row>
    <row r="16" spans="1:20" s="90" customFormat="1" ht="37.5" customHeight="1" x14ac:dyDescent="0.25">
      <c r="A16" s="125"/>
      <c r="B16" s="121" t="s">
        <v>13</v>
      </c>
      <c r="C16" s="125"/>
      <c r="D16" s="125"/>
      <c r="E16" s="125"/>
      <c r="F16" s="215" t="s">
        <v>35</v>
      </c>
      <c r="G16" s="215"/>
      <c r="H16" s="215"/>
      <c r="I16" s="215"/>
      <c r="J16" s="215"/>
      <c r="K16" s="215"/>
      <c r="L16" s="93"/>
      <c r="M16" s="93"/>
      <c r="N16" s="93"/>
      <c r="O16" s="93"/>
      <c r="P16" s="93"/>
      <c r="Q16" s="93"/>
    </row>
  </sheetData>
  <sortState ref="A12:T13">
    <sortCondition ref="A12"/>
  </sortState>
  <mergeCells count="24">
    <mergeCell ref="F15:K15"/>
    <mergeCell ref="F16:K16"/>
    <mergeCell ref="G8:G9"/>
    <mergeCell ref="H8:H9"/>
    <mergeCell ref="I8:I9"/>
    <mergeCell ref="J8:J9"/>
    <mergeCell ref="K8:K9"/>
    <mergeCell ref="F8:F9"/>
    <mergeCell ref="A11:M11"/>
    <mergeCell ref="D6:F6"/>
    <mergeCell ref="B6:C6"/>
    <mergeCell ref="J7:M7"/>
    <mergeCell ref="A8:A9"/>
    <mergeCell ref="B8:B9"/>
    <mergeCell ref="C8:C9"/>
    <mergeCell ref="D8:D9"/>
    <mergeCell ref="E8:E9"/>
    <mergeCell ref="M8:M9"/>
    <mergeCell ref="L8:L9"/>
    <mergeCell ref="A1:M1"/>
    <mergeCell ref="A2:M2"/>
    <mergeCell ref="A3:M3"/>
    <mergeCell ref="A4:M4"/>
    <mergeCell ref="A5:M5"/>
  </mergeCells>
  <printOptions horizontalCentered="1"/>
  <pageMargins left="0" right="0" top="0" bottom="0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view="pageBreakPreview" topLeftCell="A13" zoomScale="84" zoomScaleNormal="100" workbookViewId="0">
      <selection activeCell="J20" sqref="J20:R20"/>
    </sheetView>
  </sheetViews>
  <sheetFormatPr defaultRowHeight="15" x14ac:dyDescent="0.25"/>
  <cols>
    <col min="1" max="1" width="3.85546875" style="1" customWidth="1"/>
    <col min="2" max="2" width="23.42578125" style="1" customWidth="1"/>
    <col min="3" max="3" width="5.28515625" style="1" customWidth="1"/>
    <col min="4" max="4" width="38.140625" style="1" customWidth="1"/>
    <col min="5" max="5" width="27.5703125" style="1" customWidth="1"/>
    <col min="6" max="6" width="7.140625" style="1" customWidth="1"/>
    <col min="7" max="7" width="9.28515625" style="1" customWidth="1"/>
    <col min="8" max="8" width="3.42578125" style="1" customWidth="1"/>
    <col min="9" max="9" width="7.7109375" style="1" customWidth="1"/>
    <col min="10" max="10" width="9.7109375" style="1" customWidth="1"/>
    <col min="11" max="11" width="3.28515625" style="1" customWidth="1"/>
    <col min="12" max="12" width="7.28515625" style="1" customWidth="1"/>
    <col min="13" max="13" width="9.42578125" style="1" customWidth="1"/>
    <col min="14" max="14" width="3.85546875" style="1" customWidth="1"/>
    <col min="15" max="15" width="3.140625" style="1" customWidth="1"/>
    <col min="16" max="16" width="3.28515625" style="1" customWidth="1"/>
    <col min="17" max="17" width="7.42578125" style="1" customWidth="1"/>
    <col min="18" max="18" width="9.140625" style="1" customWidth="1"/>
    <col min="19" max="16384" width="9.140625" style="1"/>
  </cols>
  <sheetData>
    <row r="1" spans="1:18" ht="29.25" customHeight="1" x14ac:dyDescent="0.25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52" customFormat="1" ht="24" customHeight="1" x14ac:dyDescent="0.3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s="52" customFormat="1" ht="24" customHeight="1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8" s="52" customFormat="1" ht="24" customHeight="1" x14ac:dyDescent="0.3">
      <c r="A4" s="175" t="s">
        <v>72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s="49" customFormat="1" ht="51" customHeight="1" x14ac:dyDescent="0.25">
      <c r="A5" s="138" t="s">
        <v>34</v>
      </c>
      <c r="B5" s="138"/>
      <c r="C5" s="139" t="s">
        <v>132</v>
      </c>
      <c r="D5" s="139"/>
      <c r="E5" s="139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14" customFormat="1" ht="15.75" customHeight="1" x14ac:dyDescent="0.25">
      <c r="A6" s="163" t="s">
        <v>18</v>
      </c>
      <c r="B6" s="163"/>
      <c r="C6" s="163"/>
      <c r="D6" s="163"/>
      <c r="E6" s="46"/>
      <c r="F6" s="47"/>
      <c r="G6" s="2"/>
      <c r="H6" s="2"/>
      <c r="I6" s="2"/>
      <c r="J6" s="2"/>
      <c r="K6" s="2"/>
      <c r="L6" s="2"/>
      <c r="M6" s="2"/>
      <c r="N6" s="164" t="s">
        <v>130</v>
      </c>
      <c r="O6" s="164"/>
      <c r="P6" s="164"/>
      <c r="Q6" s="164"/>
      <c r="R6" s="164"/>
    </row>
    <row r="7" spans="1:18" s="10" customFormat="1" ht="15" customHeight="1" x14ac:dyDescent="0.3">
      <c r="A7" s="159" t="s">
        <v>2</v>
      </c>
      <c r="B7" s="165" t="s">
        <v>26</v>
      </c>
      <c r="C7" s="159" t="s">
        <v>3</v>
      </c>
      <c r="D7" s="165" t="s">
        <v>27</v>
      </c>
      <c r="E7" s="165" t="s">
        <v>19</v>
      </c>
      <c r="F7" s="168" t="s">
        <v>16</v>
      </c>
      <c r="G7" s="168"/>
      <c r="H7" s="168"/>
      <c r="I7" s="169" t="s">
        <v>4</v>
      </c>
      <c r="J7" s="170"/>
      <c r="K7" s="171"/>
      <c r="L7" s="169" t="s">
        <v>14</v>
      </c>
      <c r="M7" s="170"/>
      <c r="N7" s="171"/>
      <c r="O7" s="157" t="s">
        <v>20</v>
      </c>
      <c r="P7" s="157" t="s">
        <v>5</v>
      </c>
      <c r="Q7" s="159" t="s">
        <v>15</v>
      </c>
      <c r="R7" s="161" t="s">
        <v>6</v>
      </c>
    </row>
    <row r="8" spans="1:18" s="10" customFormat="1" ht="36" customHeight="1" x14ac:dyDescent="0.3">
      <c r="A8" s="160"/>
      <c r="B8" s="166"/>
      <c r="C8" s="167"/>
      <c r="D8" s="166"/>
      <c r="E8" s="166"/>
      <c r="F8" s="15" t="s">
        <v>8</v>
      </c>
      <c r="G8" s="16" t="s">
        <v>9</v>
      </c>
      <c r="H8" s="17" t="s">
        <v>2</v>
      </c>
      <c r="I8" s="15" t="s">
        <v>8</v>
      </c>
      <c r="J8" s="18" t="s">
        <v>9</v>
      </c>
      <c r="K8" s="17" t="s">
        <v>2</v>
      </c>
      <c r="L8" s="17" t="s">
        <v>8</v>
      </c>
      <c r="M8" s="18" t="s">
        <v>9</v>
      </c>
      <c r="N8" s="17" t="s">
        <v>2</v>
      </c>
      <c r="O8" s="158"/>
      <c r="P8" s="158"/>
      <c r="Q8" s="160"/>
      <c r="R8" s="162"/>
    </row>
    <row r="9" spans="1:18" s="67" customFormat="1" ht="32.25" customHeight="1" x14ac:dyDescent="0.3">
      <c r="A9" s="63">
        <f>RANK(R9,R$9:R$18,0)</f>
        <v>1</v>
      </c>
      <c r="B9" s="68" t="s">
        <v>94</v>
      </c>
      <c r="C9" s="64" t="s">
        <v>11</v>
      </c>
      <c r="D9" s="68" t="s">
        <v>38</v>
      </c>
      <c r="E9" s="64" t="s">
        <v>43</v>
      </c>
      <c r="F9" s="65">
        <v>114.5</v>
      </c>
      <c r="G9" s="66">
        <f>F9/1.7</f>
        <v>67.352941176470594</v>
      </c>
      <c r="H9" s="63">
        <f t="shared" ref="H9:H17" si="0">RANK(G9,G$9:G$18,0)</f>
        <v>1</v>
      </c>
      <c r="I9" s="65">
        <v>112</v>
      </c>
      <c r="J9" s="100">
        <f>I9/1.7</f>
        <v>65.882352941176478</v>
      </c>
      <c r="K9" s="63">
        <f t="shared" ref="K9:K17" si="1">RANK(J9,J$9:J$18,0)</f>
        <v>2</v>
      </c>
      <c r="L9" s="65">
        <v>113.5</v>
      </c>
      <c r="M9" s="66">
        <f>L9/1.7</f>
        <v>66.764705882352942</v>
      </c>
      <c r="N9" s="63">
        <f t="shared" ref="N9:N17" si="2">RANK(M9,M$9:M$18,0)</f>
        <v>5</v>
      </c>
      <c r="O9" s="63"/>
      <c r="P9" s="63"/>
      <c r="Q9" s="65">
        <f t="shared" ref="Q9:Q17" si="3">F9+L9+I9</f>
        <v>340</v>
      </c>
      <c r="R9" s="66">
        <f t="shared" ref="R9:R17" si="4">(G9+J9+M9)/3</f>
        <v>66.666666666666671</v>
      </c>
    </row>
    <row r="10" spans="1:18" s="67" customFormat="1" ht="32.25" customHeight="1" x14ac:dyDescent="0.3">
      <c r="A10" s="63">
        <v>2</v>
      </c>
      <c r="B10" s="68" t="s">
        <v>93</v>
      </c>
      <c r="C10" s="64" t="s">
        <v>11</v>
      </c>
      <c r="D10" s="68" t="s">
        <v>38</v>
      </c>
      <c r="E10" s="64" t="s">
        <v>43</v>
      </c>
      <c r="F10" s="65">
        <v>113.5</v>
      </c>
      <c r="G10" s="66">
        <f>F10/1.7</f>
        <v>66.764705882352942</v>
      </c>
      <c r="H10" s="63">
        <f t="shared" si="0"/>
        <v>2</v>
      </c>
      <c r="I10" s="65">
        <v>111</v>
      </c>
      <c r="J10" s="100">
        <f>I10/1.7</f>
        <v>65.294117647058826</v>
      </c>
      <c r="K10" s="63">
        <f t="shared" si="1"/>
        <v>4</v>
      </c>
      <c r="L10" s="65">
        <v>115.5</v>
      </c>
      <c r="M10" s="66">
        <f>L10/1.7</f>
        <v>67.941176470588232</v>
      </c>
      <c r="N10" s="63">
        <f t="shared" si="2"/>
        <v>1</v>
      </c>
      <c r="O10" s="63"/>
      <c r="P10" s="63"/>
      <c r="Q10" s="65">
        <f t="shared" si="3"/>
        <v>340</v>
      </c>
      <c r="R10" s="66">
        <f t="shared" si="4"/>
        <v>66.666666666666671</v>
      </c>
    </row>
    <row r="11" spans="1:18" s="67" customFormat="1" ht="32.25" customHeight="1" x14ac:dyDescent="0.3">
      <c r="A11" s="63">
        <f t="shared" ref="A11:A17" si="5">RANK(R11,R$9:R$18,0)</f>
        <v>3</v>
      </c>
      <c r="B11" s="68" t="s">
        <v>126</v>
      </c>
      <c r="C11" s="64" t="s">
        <v>11</v>
      </c>
      <c r="D11" s="70" t="s">
        <v>46</v>
      </c>
      <c r="E11" s="64" t="s">
        <v>43</v>
      </c>
      <c r="F11" s="65">
        <v>111</v>
      </c>
      <c r="G11" s="66">
        <f>F11/1.7</f>
        <v>65.294117647058826</v>
      </c>
      <c r="H11" s="63">
        <f t="shared" si="0"/>
        <v>4</v>
      </c>
      <c r="I11" s="65">
        <v>112</v>
      </c>
      <c r="J11" s="66">
        <f>I11/1.7</f>
        <v>65.882352941176478</v>
      </c>
      <c r="K11" s="63">
        <f t="shared" si="1"/>
        <v>2</v>
      </c>
      <c r="L11" s="65">
        <v>114.5</v>
      </c>
      <c r="M11" s="66">
        <f>L11/1.7</f>
        <v>67.352941176470594</v>
      </c>
      <c r="N11" s="63">
        <f t="shared" si="2"/>
        <v>4</v>
      </c>
      <c r="O11" s="63"/>
      <c r="P11" s="63"/>
      <c r="Q11" s="65">
        <f t="shared" si="3"/>
        <v>337.5</v>
      </c>
      <c r="R11" s="66">
        <f t="shared" si="4"/>
        <v>66.176470588235304</v>
      </c>
    </row>
    <row r="12" spans="1:18" s="67" customFormat="1" ht="32.25" customHeight="1" x14ac:dyDescent="0.3">
      <c r="A12" s="63">
        <f t="shared" si="5"/>
        <v>4</v>
      </c>
      <c r="B12" s="68" t="s">
        <v>91</v>
      </c>
      <c r="C12" s="64" t="s">
        <v>11</v>
      </c>
      <c r="D12" s="70" t="s">
        <v>125</v>
      </c>
      <c r="E12" s="64" t="s">
        <v>43</v>
      </c>
      <c r="F12" s="65">
        <v>110.5</v>
      </c>
      <c r="G12" s="66">
        <f>F12/1.7</f>
        <v>65</v>
      </c>
      <c r="H12" s="63">
        <f t="shared" si="0"/>
        <v>5</v>
      </c>
      <c r="I12" s="65">
        <v>112.5</v>
      </c>
      <c r="J12" s="66">
        <f>I12/1.7</f>
        <v>66.17647058823529</v>
      </c>
      <c r="K12" s="63">
        <f t="shared" si="1"/>
        <v>1</v>
      </c>
      <c r="L12" s="65">
        <v>112.5</v>
      </c>
      <c r="M12" s="66">
        <f>L12/1.7</f>
        <v>66.17647058823529</v>
      </c>
      <c r="N12" s="63">
        <f t="shared" si="2"/>
        <v>7</v>
      </c>
      <c r="O12" s="63"/>
      <c r="P12" s="63"/>
      <c r="Q12" s="65">
        <f t="shared" si="3"/>
        <v>335.5</v>
      </c>
      <c r="R12" s="66">
        <f t="shared" si="4"/>
        <v>65.784313725490208</v>
      </c>
    </row>
    <row r="13" spans="1:18" s="67" customFormat="1" ht="32.25" customHeight="1" x14ac:dyDescent="0.3">
      <c r="A13" s="63">
        <f t="shared" si="5"/>
        <v>5</v>
      </c>
      <c r="B13" s="68" t="s">
        <v>71</v>
      </c>
      <c r="C13" s="64" t="s">
        <v>11</v>
      </c>
      <c r="D13" s="68" t="s">
        <v>38</v>
      </c>
      <c r="E13" s="64" t="s">
        <v>43</v>
      </c>
      <c r="F13" s="65">
        <v>113.5</v>
      </c>
      <c r="G13" s="66">
        <f>F13/1.7-0.5</f>
        <v>66.264705882352942</v>
      </c>
      <c r="H13" s="63">
        <f t="shared" si="0"/>
        <v>3</v>
      </c>
      <c r="I13" s="65">
        <v>108</v>
      </c>
      <c r="J13" s="66">
        <f>I13/1.7-0.5</f>
        <v>63.029411764705884</v>
      </c>
      <c r="K13" s="63">
        <f t="shared" si="1"/>
        <v>8</v>
      </c>
      <c r="L13" s="65">
        <v>116</v>
      </c>
      <c r="M13" s="66">
        <f>L13/1.7-0.5</f>
        <v>67.735294117647058</v>
      </c>
      <c r="N13" s="63">
        <f t="shared" si="2"/>
        <v>2</v>
      </c>
      <c r="O13" s="63"/>
      <c r="P13" s="63">
        <v>1</v>
      </c>
      <c r="Q13" s="65">
        <f t="shared" si="3"/>
        <v>337.5</v>
      </c>
      <c r="R13" s="66">
        <f t="shared" si="4"/>
        <v>65.676470588235304</v>
      </c>
    </row>
    <row r="14" spans="1:18" s="67" customFormat="1" ht="32.25" customHeight="1" x14ac:dyDescent="0.3">
      <c r="A14" s="63">
        <f t="shared" si="5"/>
        <v>6</v>
      </c>
      <c r="B14" s="68" t="s">
        <v>90</v>
      </c>
      <c r="C14" s="64" t="s">
        <v>11</v>
      </c>
      <c r="D14" s="68" t="s">
        <v>38</v>
      </c>
      <c r="E14" s="64" t="s">
        <v>43</v>
      </c>
      <c r="F14" s="65">
        <v>110.5</v>
      </c>
      <c r="G14" s="66">
        <f>F14/1.7</f>
        <v>65</v>
      </c>
      <c r="H14" s="63">
        <f t="shared" si="0"/>
        <v>5</v>
      </c>
      <c r="I14" s="65">
        <v>108.5</v>
      </c>
      <c r="J14" s="66">
        <f>I14/1.7</f>
        <v>63.82352941176471</v>
      </c>
      <c r="K14" s="63">
        <f t="shared" si="1"/>
        <v>5</v>
      </c>
      <c r="L14" s="65">
        <v>115</v>
      </c>
      <c r="M14" s="66">
        <f>L14/1.7</f>
        <v>67.64705882352942</v>
      </c>
      <c r="N14" s="63">
        <f t="shared" si="2"/>
        <v>3</v>
      </c>
      <c r="O14" s="63"/>
      <c r="P14" s="63"/>
      <c r="Q14" s="65">
        <f t="shared" si="3"/>
        <v>334</v>
      </c>
      <c r="R14" s="66">
        <f t="shared" si="4"/>
        <v>65.490196078431367</v>
      </c>
    </row>
    <row r="15" spans="1:18" s="67" customFormat="1" ht="32.25" customHeight="1" x14ac:dyDescent="0.3">
      <c r="A15" s="63">
        <f t="shared" si="5"/>
        <v>7</v>
      </c>
      <c r="B15" s="68" t="s">
        <v>128</v>
      </c>
      <c r="C15" s="64" t="s">
        <v>11</v>
      </c>
      <c r="D15" s="70" t="s">
        <v>127</v>
      </c>
      <c r="E15" s="64" t="s">
        <v>43</v>
      </c>
      <c r="F15" s="65">
        <v>110.5</v>
      </c>
      <c r="G15" s="66">
        <f>F15/1.7</f>
        <v>65</v>
      </c>
      <c r="H15" s="63">
        <f t="shared" si="0"/>
        <v>5</v>
      </c>
      <c r="I15" s="65">
        <v>107.5</v>
      </c>
      <c r="J15" s="66">
        <f>I15/1.7</f>
        <v>63.235294117647058</v>
      </c>
      <c r="K15" s="63">
        <f t="shared" si="1"/>
        <v>7</v>
      </c>
      <c r="L15" s="65">
        <v>113.5</v>
      </c>
      <c r="M15" s="66">
        <f>L15/1.7</f>
        <v>66.764705882352942</v>
      </c>
      <c r="N15" s="63">
        <f t="shared" si="2"/>
        <v>5</v>
      </c>
      <c r="O15" s="63"/>
      <c r="P15" s="63"/>
      <c r="Q15" s="65">
        <f t="shared" si="3"/>
        <v>331.5</v>
      </c>
      <c r="R15" s="66">
        <f t="shared" si="4"/>
        <v>65</v>
      </c>
    </row>
    <row r="16" spans="1:18" s="67" customFormat="1" ht="32.25" customHeight="1" x14ac:dyDescent="0.3">
      <c r="A16" s="63">
        <f t="shared" si="5"/>
        <v>8</v>
      </c>
      <c r="B16" s="68" t="s">
        <v>129</v>
      </c>
      <c r="C16" s="64" t="s">
        <v>11</v>
      </c>
      <c r="D16" s="68" t="s">
        <v>38</v>
      </c>
      <c r="E16" s="64" t="s">
        <v>43</v>
      </c>
      <c r="F16" s="65">
        <v>108.5</v>
      </c>
      <c r="G16" s="66">
        <f>F16/1.7-0.5</f>
        <v>63.32352941176471</v>
      </c>
      <c r="H16" s="63">
        <f t="shared" si="0"/>
        <v>8</v>
      </c>
      <c r="I16" s="65">
        <v>105.5</v>
      </c>
      <c r="J16" s="66">
        <f>I16/1.7-0.5</f>
        <v>61.558823529411768</v>
      </c>
      <c r="K16" s="63">
        <f t="shared" si="1"/>
        <v>9</v>
      </c>
      <c r="L16" s="65">
        <v>113</v>
      </c>
      <c r="M16" s="66">
        <f>L16/1.7-0.5</f>
        <v>65.970588235294116</v>
      </c>
      <c r="N16" s="63">
        <f t="shared" si="2"/>
        <v>8</v>
      </c>
      <c r="O16" s="63"/>
      <c r="P16" s="63">
        <v>1</v>
      </c>
      <c r="Q16" s="65">
        <f t="shared" si="3"/>
        <v>327</v>
      </c>
      <c r="R16" s="66">
        <f t="shared" si="4"/>
        <v>63.617647058823536</v>
      </c>
    </row>
    <row r="17" spans="1:18" s="67" customFormat="1" ht="32.25" customHeight="1" x14ac:dyDescent="0.3">
      <c r="A17" s="63">
        <f t="shared" si="5"/>
        <v>9</v>
      </c>
      <c r="B17" s="68" t="s">
        <v>92</v>
      </c>
      <c r="C17" s="64" t="s">
        <v>11</v>
      </c>
      <c r="D17" s="68" t="s">
        <v>39</v>
      </c>
      <c r="E17" s="64" t="s">
        <v>43</v>
      </c>
      <c r="F17" s="65">
        <v>106</v>
      </c>
      <c r="G17" s="66">
        <f>F17/1.7</f>
        <v>62.352941176470587</v>
      </c>
      <c r="H17" s="63">
        <f t="shared" si="0"/>
        <v>9</v>
      </c>
      <c r="I17" s="65">
        <v>108</v>
      </c>
      <c r="J17" s="66">
        <f>I17/1.7</f>
        <v>63.529411764705884</v>
      </c>
      <c r="K17" s="63">
        <f t="shared" si="1"/>
        <v>6</v>
      </c>
      <c r="L17" s="65">
        <v>109.5</v>
      </c>
      <c r="M17" s="66">
        <f>L17/1.7</f>
        <v>64.411764705882348</v>
      </c>
      <c r="N17" s="63">
        <f t="shared" si="2"/>
        <v>9</v>
      </c>
      <c r="O17" s="63"/>
      <c r="P17" s="63"/>
      <c r="Q17" s="65">
        <f t="shared" si="3"/>
        <v>323.5</v>
      </c>
      <c r="R17" s="66">
        <f t="shared" si="4"/>
        <v>63.431372549019606</v>
      </c>
    </row>
    <row r="18" spans="1:18" s="67" customFormat="1" ht="32.25" customHeight="1" x14ac:dyDescent="0.3">
      <c r="A18" s="63"/>
      <c r="B18" s="68" t="s">
        <v>105</v>
      </c>
      <c r="C18" s="64" t="s">
        <v>11</v>
      </c>
      <c r="D18" s="70" t="s">
        <v>127</v>
      </c>
      <c r="E18" s="64" t="s">
        <v>43</v>
      </c>
      <c r="F18" s="154" t="s">
        <v>136</v>
      </c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6"/>
    </row>
    <row r="19" spans="1:18" s="12" customFormat="1" ht="15.75" x14ac:dyDescent="0.25"/>
    <row r="20" spans="1:18" s="13" customFormat="1" ht="32.25" customHeight="1" x14ac:dyDescent="0.25">
      <c r="B20" s="13" t="s">
        <v>12</v>
      </c>
      <c r="J20" s="136" t="s">
        <v>215</v>
      </c>
      <c r="K20" s="136"/>
      <c r="L20" s="136"/>
      <c r="M20" s="136"/>
      <c r="N20" s="136"/>
      <c r="O20" s="136"/>
      <c r="P20" s="136"/>
      <c r="Q20" s="136"/>
      <c r="R20" s="136"/>
    </row>
    <row r="21" spans="1:18" s="13" customFormat="1" ht="32.25" customHeight="1" x14ac:dyDescent="0.25">
      <c r="B21" s="13" t="s">
        <v>13</v>
      </c>
      <c r="J21" s="153" t="s">
        <v>40</v>
      </c>
      <c r="K21" s="153"/>
      <c r="L21" s="153"/>
      <c r="M21" s="153"/>
      <c r="N21" s="153"/>
      <c r="O21" s="153"/>
      <c r="P21" s="153"/>
      <c r="Q21" s="153"/>
      <c r="R21" s="153"/>
    </row>
  </sheetData>
  <sortState ref="A9:R18">
    <sortCondition ref="A9"/>
  </sortState>
  <mergeCells count="23">
    <mergeCell ref="A1:R1"/>
    <mergeCell ref="A2:R2"/>
    <mergeCell ref="A3:R3"/>
    <mergeCell ref="A4:R4"/>
    <mergeCell ref="A5:B5"/>
    <mergeCell ref="C5:E5"/>
    <mergeCell ref="A6:D6"/>
    <mergeCell ref="N6:R6"/>
    <mergeCell ref="A7:A8"/>
    <mergeCell ref="B7:B8"/>
    <mergeCell ref="C7:C8"/>
    <mergeCell ref="D7:D8"/>
    <mergeCell ref="E7:E8"/>
    <mergeCell ref="F7:H7"/>
    <mergeCell ref="I7:K7"/>
    <mergeCell ref="L7:N7"/>
    <mergeCell ref="J20:R20"/>
    <mergeCell ref="J21:R21"/>
    <mergeCell ref="F18:R18"/>
    <mergeCell ref="O7:O8"/>
    <mergeCell ref="P7:P8"/>
    <mergeCell ref="Q7:Q8"/>
    <mergeCell ref="R7:R8"/>
  </mergeCells>
  <pageMargins left="0" right="0" top="0" bottom="0" header="0.31496062992125984" footer="0.31496062992125984"/>
  <pageSetup paperSize="9" scale="78" orientation="landscape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view="pageBreakPreview" topLeftCell="A4" zoomScale="84" zoomScaleNormal="100" workbookViewId="0">
      <selection activeCell="J14" sqref="J14:R14"/>
    </sheetView>
  </sheetViews>
  <sheetFormatPr defaultRowHeight="15" x14ac:dyDescent="0.25"/>
  <cols>
    <col min="1" max="1" width="3.85546875" style="1" customWidth="1"/>
    <col min="2" max="2" width="23.42578125" style="1" customWidth="1"/>
    <col min="3" max="3" width="5.28515625" style="1" customWidth="1"/>
    <col min="4" max="4" width="38.140625" style="1" customWidth="1"/>
    <col min="5" max="5" width="27.5703125" style="1" customWidth="1"/>
    <col min="6" max="6" width="7.140625" style="1" customWidth="1"/>
    <col min="7" max="7" width="9.28515625" style="1" customWidth="1"/>
    <col min="8" max="8" width="3.42578125" style="1" customWidth="1"/>
    <col min="9" max="9" width="7.7109375" style="1" customWidth="1"/>
    <col min="10" max="10" width="9.7109375" style="1" customWidth="1"/>
    <col min="11" max="11" width="3.28515625" style="1" customWidth="1"/>
    <col min="12" max="12" width="7.28515625" style="1" customWidth="1"/>
    <col min="13" max="13" width="9.42578125" style="1" customWidth="1"/>
    <col min="14" max="14" width="3.85546875" style="1" customWidth="1"/>
    <col min="15" max="15" width="3.140625" style="1" customWidth="1"/>
    <col min="16" max="16" width="3.28515625" style="1" customWidth="1"/>
    <col min="17" max="17" width="7.42578125" style="1" customWidth="1"/>
    <col min="18" max="18" width="9.140625" style="1" customWidth="1"/>
    <col min="19" max="19" width="4.5703125" style="1" customWidth="1"/>
    <col min="20" max="16384" width="9.140625" style="1"/>
  </cols>
  <sheetData>
    <row r="1" spans="1:19" ht="29.25" customHeight="1" x14ac:dyDescent="0.25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52" customFormat="1" ht="24" customHeight="1" x14ac:dyDescent="0.3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52" customFormat="1" ht="24" customHeight="1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s="52" customFormat="1" ht="24" customHeight="1" x14ac:dyDescent="0.3">
      <c r="A4" s="175" t="s">
        <v>133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9" s="49" customFormat="1" ht="51" customHeight="1" x14ac:dyDescent="0.25">
      <c r="A5" s="138" t="s">
        <v>34</v>
      </c>
      <c r="B5" s="138"/>
      <c r="C5" s="139" t="s">
        <v>132</v>
      </c>
      <c r="D5" s="139"/>
      <c r="E5" s="139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s="14" customFormat="1" ht="15.75" customHeight="1" x14ac:dyDescent="0.25">
      <c r="A6" s="163" t="s">
        <v>18</v>
      </c>
      <c r="B6" s="163"/>
      <c r="C6" s="163"/>
      <c r="D6" s="163"/>
      <c r="E6" s="46"/>
      <c r="F6" s="47"/>
      <c r="G6" s="2"/>
      <c r="H6" s="2"/>
      <c r="I6" s="2"/>
      <c r="J6" s="2"/>
      <c r="K6" s="2"/>
      <c r="L6" s="2"/>
      <c r="M6" s="2"/>
      <c r="N6" s="164" t="s">
        <v>130</v>
      </c>
      <c r="O6" s="164"/>
      <c r="P6" s="164"/>
      <c r="Q6" s="164"/>
      <c r="R6" s="164"/>
    </row>
    <row r="7" spans="1:19" s="10" customFormat="1" ht="15" customHeight="1" x14ac:dyDescent="0.3">
      <c r="A7" s="159" t="s">
        <v>2</v>
      </c>
      <c r="B7" s="165" t="s">
        <v>26</v>
      </c>
      <c r="C7" s="159" t="s">
        <v>3</v>
      </c>
      <c r="D7" s="165" t="s">
        <v>27</v>
      </c>
      <c r="E7" s="165" t="s">
        <v>19</v>
      </c>
      <c r="F7" s="168" t="s">
        <v>16</v>
      </c>
      <c r="G7" s="168"/>
      <c r="H7" s="168"/>
      <c r="I7" s="169" t="s">
        <v>4</v>
      </c>
      <c r="J7" s="170"/>
      <c r="K7" s="171"/>
      <c r="L7" s="169" t="s">
        <v>14</v>
      </c>
      <c r="M7" s="170"/>
      <c r="N7" s="171"/>
      <c r="O7" s="157" t="s">
        <v>20</v>
      </c>
      <c r="P7" s="157" t="s">
        <v>5</v>
      </c>
      <c r="Q7" s="159" t="s">
        <v>15</v>
      </c>
      <c r="R7" s="161" t="s">
        <v>6</v>
      </c>
      <c r="S7" s="176" t="s">
        <v>7</v>
      </c>
    </row>
    <row r="8" spans="1:19" s="10" customFormat="1" ht="36" customHeight="1" x14ac:dyDescent="0.3">
      <c r="A8" s="160"/>
      <c r="B8" s="166"/>
      <c r="C8" s="167"/>
      <c r="D8" s="166"/>
      <c r="E8" s="166"/>
      <c r="F8" s="15" t="s">
        <v>8</v>
      </c>
      <c r="G8" s="16" t="s">
        <v>9</v>
      </c>
      <c r="H8" s="17" t="s">
        <v>2</v>
      </c>
      <c r="I8" s="15" t="s">
        <v>8</v>
      </c>
      <c r="J8" s="18" t="s">
        <v>9</v>
      </c>
      <c r="K8" s="17" t="s">
        <v>2</v>
      </c>
      <c r="L8" s="17" t="s">
        <v>8</v>
      </c>
      <c r="M8" s="18" t="s">
        <v>9</v>
      </c>
      <c r="N8" s="17" t="s">
        <v>2</v>
      </c>
      <c r="O8" s="158"/>
      <c r="P8" s="158"/>
      <c r="Q8" s="160"/>
      <c r="R8" s="162"/>
      <c r="S8" s="177"/>
    </row>
    <row r="9" spans="1:19" s="67" customFormat="1" ht="32.25" customHeight="1" x14ac:dyDescent="0.3">
      <c r="A9" s="63">
        <f>RANK(R9,R$9:R$12,0)</f>
        <v>1</v>
      </c>
      <c r="B9" s="68" t="s">
        <v>135</v>
      </c>
      <c r="C9" s="64" t="s">
        <v>11</v>
      </c>
      <c r="D9" s="70" t="s">
        <v>127</v>
      </c>
      <c r="E9" s="64" t="s">
        <v>43</v>
      </c>
      <c r="F9" s="65">
        <v>111.5</v>
      </c>
      <c r="G9" s="66">
        <f>F9/1.7</f>
        <v>65.588235294117652</v>
      </c>
      <c r="H9" s="63">
        <f>RANK(G9,G$9:G$12,0)</f>
        <v>1</v>
      </c>
      <c r="I9" s="65">
        <v>114</v>
      </c>
      <c r="J9" s="66">
        <f>I9/1.7</f>
        <v>67.058823529411768</v>
      </c>
      <c r="K9" s="63">
        <f>RANK(J9,J$9:J$12,0)</f>
        <v>2</v>
      </c>
      <c r="L9" s="65">
        <v>112.5</v>
      </c>
      <c r="M9" s="66">
        <f>L9/1.7</f>
        <v>66.17647058823529</v>
      </c>
      <c r="N9" s="63">
        <f>RANK(M9,M$9:M$12,0)</f>
        <v>1</v>
      </c>
      <c r="O9" s="63"/>
      <c r="P9" s="63"/>
      <c r="Q9" s="65">
        <f>F9+L9+I9</f>
        <v>338</v>
      </c>
      <c r="R9" s="66">
        <f>(G9+J9+M9)/3</f>
        <v>66.274509803921561</v>
      </c>
      <c r="S9" s="80" t="s">
        <v>137</v>
      </c>
    </row>
    <row r="10" spans="1:19" s="67" customFormat="1" ht="32.25" customHeight="1" x14ac:dyDescent="0.3">
      <c r="A10" s="63">
        <f>RANK(R10,R$9:R$12,0)</f>
        <v>2</v>
      </c>
      <c r="B10" s="68" t="s">
        <v>134</v>
      </c>
      <c r="C10" s="64" t="s">
        <v>11</v>
      </c>
      <c r="D10" s="70" t="s">
        <v>125</v>
      </c>
      <c r="E10" s="64" t="s">
        <v>43</v>
      </c>
      <c r="F10" s="65">
        <v>111</v>
      </c>
      <c r="G10" s="66">
        <f>F10/1.7</f>
        <v>65.294117647058826</v>
      </c>
      <c r="H10" s="63">
        <f>RANK(G10,G$9:G$12,0)</f>
        <v>2</v>
      </c>
      <c r="I10" s="65">
        <v>112</v>
      </c>
      <c r="J10" s="66">
        <f>I10/1.7</f>
        <v>65.882352941176478</v>
      </c>
      <c r="K10" s="63">
        <f>RANK(J10,J$9:J$12,0)</f>
        <v>3</v>
      </c>
      <c r="L10" s="65">
        <v>112.5</v>
      </c>
      <c r="M10" s="66">
        <f>L10/1.7</f>
        <v>66.17647058823529</v>
      </c>
      <c r="N10" s="63">
        <f>RANK(M10,M$9:M$12,0)</f>
        <v>1</v>
      </c>
      <c r="O10" s="63"/>
      <c r="P10" s="63"/>
      <c r="Q10" s="65">
        <f>F10+L10+I10</f>
        <v>335.5</v>
      </c>
      <c r="R10" s="66">
        <f>(G10+J10+M10)/3</f>
        <v>65.784313725490208</v>
      </c>
      <c r="S10" s="80" t="s">
        <v>137</v>
      </c>
    </row>
    <row r="11" spans="1:19" s="67" customFormat="1" ht="32.25" customHeight="1" x14ac:dyDescent="0.3">
      <c r="A11" s="63">
        <f>RANK(R11,R$9:R$12,0)</f>
        <v>3</v>
      </c>
      <c r="B11" s="68" t="s">
        <v>86</v>
      </c>
      <c r="C11" s="64">
        <v>2</v>
      </c>
      <c r="D11" s="68" t="s">
        <v>39</v>
      </c>
      <c r="E11" s="64" t="s">
        <v>43</v>
      </c>
      <c r="F11" s="65">
        <v>107.5</v>
      </c>
      <c r="G11" s="66">
        <f>F11/1.7</f>
        <v>63.235294117647058</v>
      </c>
      <c r="H11" s="63">
        <f>RANK(G11,G$9:G$12,0)</f>
        <v>3</v>
      </c>
      <c r="I11" s="65">
        <v>115</v>
      </c>
      <c r="J11" s="66">
        <f>I11/1.7</f>
        <v>67.64705882352942</v>
      </c>
      <c r="K11" s="63">
        <f>RANK(J11,J$9:J$12,0)</f>
        <v>1</v>
      </c>
      <c r="L11" s="65">
        <v>109.5</v>
      </c>
      <c r="M11" s="66">
        <f>L11/1.7</f>
        <v>64.411764705882348</v>
      </c>
      <c r="N11" s="63">
        <f>RANK(M11,M$9:M$12,0)</f>
        <v>3</v>
      </c>
      <c r="O11" s="63"/>
      <c r="P11" s="63"/>
      <c r="Q11" s="65">
        <f>F11+L11+I11</f>
        <v>332</v>
      </c>
      <c r="R11" s="66">
        <f>(G11+J11+M11)/3</f>
        <v>65.098039215686271</v>
      </c>
      <c r="S11" s="80" t="s">
        <v>137</v>
      </c>
    </row>
    <row r="12" spans="1:19" s="67" customFormat="1" ht="32.25" customHeight="1" x14ac:dyDescent="0.3">
      <c r="A12" s="63">
        <f>RANK(R12,R$9:R$12,0)</f>
        <v>4</v>
      </c>
      <c r="B12" s="68" t="s">
        <v>73</v>
      </c>
      <c r="C12" s="64" t="s">
        <v>11</v>
      </c>
      <c r="D12" s="68" t="s">
        <v>39</v>
      </c>
      <c r="E12" s="64" t="s">
        <v>43</v>
      </c>
      <c r="F12" s="65">
        <v>101</v>
      </c>
      <c r="G12" s="66">
        <f>F12/1.7</f>
        <v>59.411764705882355</v>
      </c>
      <c r="H12" s="63">
        <f>RANK(G12,G$9:G$12,0)</f>
        <v>4</v>
      </c>
      <c r="I12" s="65">
        <v>106</v>
      </c>
      <c r="J12" s="66">
        <f>I12/1.7</f>
        <v>62.352941176470587</v>
      </c>
      <c r="K12" s="63">
        <f>RANK(J12,J$9:J$12,0)</f>
        <v>4</v>
      </c>
      <c r="L12" s="65">
        <v>104</v>
      </c>
      <c r="M12" s="66">
        <f>L12/1.7</f>
        <v>61.176470588235297</v>
      </c>
      <c r="N12" s="63">
        <f>RANK(M12,M$9:M$12,0)</f>
        <v>4</v>
      </c>
      <c r="O12" s="63"/>
      <c r="P12" s="63"/>
      <c r="Q12" s="65">
        <f>F12+L12+I12</f>
        <v>311</v>
      </c>
      <c r="R12" s="66">
        <f>(G12+J12+M12)/3</f>
        <v>60.980392156862742</v>
      </c>
      <c r="S12" s="80"/>
    </row>
    <row r="13" spans="1:19" s="12" customFormat="1" ht="15.75" x14ac:dyDescent="0.25"/>
    <row r="14" spans="1:19" s="13" customFormat="1" ht="32.25" customHeight="1" x14ac:dyDescent="0.25">
      <c r="B14" s="13" t="s">
        <v>12</v>
      </c>
      <c r="J14" s="136" t="s">
        <v>215</v>
      </c>
      <c r="K14" s="136"/>
      <c r="L14" s="136"/>
      <c r="M14" s="136"/>
      <c r="N14" s="136"/>
      <c r="O14" s="136"/>
      <c r="P14" s="136"/>
      <c r="Q14" s="136"/>
      <c r="R14" s="136"/>
    </row>
    <row r="15" spans="1:19" s="13" customFormat="1" ht="32.25" customHeight="1" x14ac:dyDescent="0.25">
      <c r="B15" s="13" t="s">
        <v>13</v>
      </c>
      <c r="J15" s="153" t="s">
        <v>40</v>
      </c>
      <c r="K15" s="153"/>
      <c r="L15" s="153"/>
      <c r="M15" s="153"/>
      <c r="N15" s="153"/>
      <c r="O15" s="153"/>
      <c r="P15" s="153"/>
      <c r="Q15" s="153"/>
      <c r="R15" s="153"/>
    </row>
  </sheetData>
  <sortState ref="A9:S12">
    <sortCondition ref="A9"/>
  </sortState>
  <mergeCells count="23">
    <mergeCell ref="A1:R1"/>
    <mergeCell ref="A2:R2"/>
    <mergeCell ref="A3:R3"/>
    <mergeCell ref="A4:R4"/>
    <mergeCell ref="A5:B5"/>
    <mergeCell ref="C5:E5"/>
    <mergeCell ref="J14:R14"/>
    <mergeCell ref="J15:R15"/>
    <mergeCell ref="A6:D6"/>
    <mergeCell ref="N6:R6"/>
    <mergeCell ref="A7:A8"/>
    <mergeCell ref="B7:B8"/>
    <mergeCell ref="C7:C8"/>
    <mergeCell ref="D7:D8"/>
    <mergeCell ref="E7:E8"/>
    <mergeCell ref="F7:H7"/>
    <mergeCell ref="I7:K7"/>
    <mergeCell ref="L7:N7"/>
    <mergeCell ref="S7:S8"/>
    <mergeCell ref="O7:O8"/>
    <mergeCell ref="P7:P8"/>
    <mergeCell ref="Q7:Q8"/>
    <mergeCell ref="R7:R8"/>
  </mergeCells>
  <pageMargins left="0" right="0" top="0" bottom="0" header="0.31496062992125984" footer="0.31496062992125984"/>
  <pageSetup paperSize="9" scale="76" orientation="landscape" r:id="rId1"/>
  <rowBreaks count="1" manualBreakCount="1">
    <brk id="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topLeftCell="A5" zoomScale="84" zoomScaleNormal="100" workbookViewId="0">
      <selection activeCell="C5" sqref="C5:E5"/>
    </sheetView>
  </sheetViews>
  <sheetFormatPr defaultRowHeight="15" x14ac:dyDescent="0.25"/>
  <cols>
    <col min="1" max="1" width="3.85546875" style="1" customWidth="1"/>
    <col min="2" max="2" width="23.42578125" style="1" customWidth="1"/>
    <col min="3" max="3" width="5.28515625" style="1" customWidth="1"/>
    <col min="4" max="4" width="38.140625" style="1" customWidth="1"/>
    <col min="5" max="5" width="27.5703125" style="1" customWidth="1"/>
    <col min="6" max="6" width="7.140625" style="1" customWidth="1"/>
    <col min="7" max="7" width="9.28515625" style="1" customWidth="1"/>
    <col min="8" max="8" width="3.42578125" style="1" customWidth="1"/>
    <col min="9" max="9" width="7.7109375" style="1" customWidth="1"/>
    <col min="10" max="10" width="9.7109375" style="1" customWidth="1"/>
    <col min="11" max="11" width="3.28515625" style="1" customWidth="1"/>
    <col min="12" max="12" width="7.28515625" style="1" customWidth="1"/>
    <col min="13" max="13" width="9.42578125" style="1" customWidth="1"/>
    <col min="14" max="14" width="3.85546875" style="1" customWidth="1"/>
    <col min="15" max="15" width="3.140625" style="1" customWidth="1"/>
    <col min="16" max="16" width="3.28515625" style="1" customWidth="1"/>
    <col min="17" max="17" width="7.42578125" style="1" customWidth="1"/>
    <col min="18" max="18" width="9.140625" style="1" customWidth="1"/>
    <col min="19" max="19" width="4.5703125" style="1" customWidth="1"/>
    <col min="20" max="16384" width="9.140625" style="1"/>
  </cols>
  <sheetData>
    <row r="1" spans="1:19" ht="29.25" customHeight="1" x14ac:dyDescent="0.25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52" customFormat="1" ht="24" customHeight="1" x14ac:dyDescent="0.3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52" customFormat="1" ht="24" customHeight="1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s="52" customFormat="1" ht="24" customHeight="1" x14ac:dyDescent="0.3">
      <c r="A4" s="175" t="s">
        <v>207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9" s="49" customFormat="1" ht="51" customHeight="1" x14ac:dyDescent="0.25">
      <c r="A5" s="138" t="s">
        <v>34</v>
      </c>
      <c r="B5" s="138"/>
      <c r="C5" s="139" t="s">
        <v>208</v>
      </c>
      <c r="D5" s="139"/>
      <c r="E5" s="139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s="14" customFormat="1" ht="15.75" customHeight="1" x14ac:dyDescent="0.25">
      <c r="A6" s="163" t="s">
        <v>18</v>
      </c>
      <c r="B6" s="163"/>
      <c r="C6" s="163"/>
      <c r="D6" s="163"/>
      <c r="E6" s="46"/>
      <c r="F6" s="47"/>
      <c r="G6" s="2"/>
      <c r="H6" s="2"/>
      <c r="I6" s="2"/>
      <c r="J6" s="2"/>
      <c r="K6" s="2"/>
      <c r="L6" s="2"/>
      <c r="M6" s="2"/>
      <c r="N6" s="164" t="s">
        <v>206</v>
      </c>
      <c r="O6" s="164"/>
      <c r="P6" s="164"/>
      <c r="Q6" s="164"/>
      <c r="R6" s="164"/>
    </row>
    <row r="7" spans="1:19" s="10" customFormat="1" ht="15" customHeight="1" x14ac:dyDescent="0.3">
      <c r="A7" s="159" t="s">
        <v>2</v>
      </c>
      <c r="B7" s="165" t="s">
        <v>26</v>
      </c>
      <c r="C7" s="159" t="s">
        <v>3</v>
      </c>
      <c r="D7" s="165" t="s">
        <v>27</v>
      </c>
      <c r="E7" s="165" t="s">
        <v>19</v>
      </c>
      <c r="F7" s="168" t="s">
        <v>16</v>
      </c>
      <c r="G7" s="168"/>
      <c r="H7" s="168"/>
      <c r="I7" s="169" t="s">
        <v>4</v>
      </c>
      <c r="J7" s="170"/>
      <c r="K7" s="171"/>
      <c r="L7" s="169" t="s">
        <v>14</v>
      </c>
      <c r="M7" s="170"/>
      <c r="N7" s="171"/>
      <c r="O7" s="157" t="s">
        <v>20</v>
      </c>
      <c r="P7" s="157" t="s">
        <v>5</v>
      </c>
      <c r="Q7" s="159" t="s">
        <v>15</v>
      </c>
      <c r="R7" s="161" t="s">
        <v>6</v>
      </c>
      <c r="S7" s="176" t="s">
        <v>7</v>
      </c>
    </row>
    <row r="8" spans="1:19" s="10" customFormat="1" ht="36" customHeight="1" x14ac:dyDescent="0.3">
      <c r="A8" s="160"/>
      <c r="B8" s="166"/>
      <c r="C8" s="167"/>
      <c r="D8" s="166"/>
      <c r="E8" s="166"/>
      <c r="F8" s="15" t="s">
        <v>8</v>
      </c>
      <c r="G8" s="16" t="s">
        <v>9</v>
      </c>
      <c r="H8" s="17" t="s">
        <v>2</v>
      </c>
      <c r="I8" s="15" t="s">
        <v>8</v>
      </c>
      <c r="J8" s="18" t="s">
        <v>9</v>
      </c>
      <c r="K8" s="17" t="s">
        <v>2</v>
      </c>
      <c r="L8" s="17" t="s">
        <v>8</v>
      </c>
      <c r="M8" s="18" t="s">
        <v>9</v>
      </c>
      <c r="N8" s="17" t="s">
        <v>2</v>
      </c>
      <c r="O8" s="158"/>
      <c r="P8" s="158"/>
      <c r="Q8" s="160"/>
      <c r="R8" s="162"/>
      <c r="S8" s="177"/>
    </row>
    <row r="9" spans="1:19" s="67" customFormat="1" ht="32.25" customHeight="1" x14ac:dyDescent="0.3">
      <c r="A9" s="63">
        <f>RANK(R9,R$9:R$14,0)</f>
        <v>1</v>
      </c>
      <c r="B9" s="68" t="s">
        <v>134</v>
      </c>
      <c r="C9" s="64" t="s">
        <v>11</v>
      </c>
      <c r="D9" s="70" t="s">
        <v>125</v>
      </c>
      <c r="E9" s="64" t="s">
        <v>43</v>
      </c>
      <c r="F9" s="65">
        <v>124</v>
      </c>
      <c r="G9" s="66">
        <f>F9/1.9</f>
        <v>65.26315789473685</v>
      </c>
      <c r="H9" s="63">
        <f>RANK(G9,G$9:G$14,0)</f>
        <v>1</v>
      </c>
      <c r="I9" s="65">
        <v>128.5</v>
      </c>
      <c r="J9" s="66">
        <f>I9/1.9</f>
        <v>67.631578947368425</v>
      </c>
      <c r="K9" s="63">
        <f>RANK(J9,J$9:J$14,0)</f>
        <v>1</v>
      </c>
      <c r="L9" s="65">
        <v>125</v>
      </c>
      <c r="M9" s="66">
        <f>L9/1.9</f>
        <v>65.789473684210535</v>
      </c>
      <c r="N9" s="63">
        <f>RANK(M9,M$9:M$14,0)</f>
        <v>1</v>
      </c>
      <c r="O9" s="63"/>
      <c r="P9" s="63"/>
      <c r="Q9" s="65">
        <f>F9+L9+I9</f>
        <v>377.5</v>
      </c>
      <c r="R9" s="66">
        <f>(G9+J9+M9)/3</f>
        <v>66.228070175438589</v>
      </c>
      <c r="S9" s="80" t="s">
        <v>137</v>
      </c>
    </row>
    <row r="10" spans="1:19" s="67" customFormat="1" ht="32.25" customHeight="1" x14ac:dyDescent="0.3">
      <c r="A10" s="63" t="s">
        <v>214</v>
      </c>
      <c r="B10" s="68" t="s">
        <v>209</v>
      </c>
      <c r="C10" s="64" t="s">
        <v>11</v>
      </c>
      <c r="D10" s="70" t="s">
        <v>125</v>
      </c>
      <c r="E10" s="64" t="s">
        <v>43</v>
      </c>
      <c r="F10" s="65">
        <v>123.5</v>
      </c>
      <c r="G10" s="66">
        <f>F10/1.9</f>
        <v>65</v>
      </c>
      <c r="H10" s="63">
        <f>RANK(G10,G$9:G$14,0)</f>
        <v>2</v>
      </c>
      <c r="I10" s="65">
        <v>125</v>
      </c>
      <c r="J10" s="66">
        <f>I10/1.9</f>
        <v>65.789473684210535</v>
      </c>
      <c r="K10" s="63">
        <f>RANK(J10,J$9:J$14,0)</f>
        <v>2</v>
      </c>
      <c r="L10" s="65">
        <v>124</v>
      </c>
      <c r="M10" s="66">
        <f>L10/1.9</f>
        <v>65.26315789473685</v>
      </c>
      <c r="N10" s="63">
        <f>RANK(M10,M$9:M$14,0)</f>
        <v>2</v>
      </c>
      <c r="O10" s="63"/>
      <c r="P10" s="63"/>
      <c r="Q10" s="65">
        <f>F10+L10+I10</f>
        <v>372.5</v>
      </c>
      <c r="R10" s="66">
        <f>(G10+J10+M10)/3</f>
        <v>65.350877192982452</v>
      </c>
      <c r="S10" s="80"/>
    </row>
    <row r="11" spans="1:19" s="67" customFormat="1" ht="32.25" customHeight="1" x14ac:dyDescent="0.3">
      <c r="A11" s="63">
        <v>2</v>
      </c>
      <c r="B11" s="68" t="s">
        <v>135</v>
      </c>
      <c r="C11" s="64" t="s">
        <v>11</v>
      </c>
      <c r="D11" s="70" t="s">
        <v>127</v>
      </c>
      <c r="E11" s="64" t="s">
        <v>43</v>
      </c>
      <c r="F11" s="65">
        <v>123</v>
      </c>
      <c r="G11" s="66">
        <f>F11/1.9</f>
        <v>64.736842105263165</v>
      </c>
      <c r="H11" s="63">
        <f>RANK(G11,G$9:G$14,0)</f>
        <v>3</v>
      </c>
      <c r="I11" s="65">
        <v>125</v>
      </c>
      <c r="J11" s="66">
        <f>I11/1.9</f>
        <v>65.789473684210535</v>
      </c>
      <c r="K11" s="63">
        <f>RANK(J11,J$9:J$14,0)</f>
        <v>2</v>
      </c>
      <c r="L11" s="65">
        <v>122</v>
      </c>
      <c r="M11" s="66">
        <f>L11/1.9</f>
        <v>64.21052631578948</v>
      </c>
      <c r="N11" s="63">
        <f>RANK(M11,M$9:M$14,0)</f>
        <v>4</v>
      </c>
      <c r="O11" s="63"/>
      <c r="P11" s="63"/>
      <c r="Q11" s="65">
        <f>F11+L11+I11</f>
        <v>370</v>
      </c>
      <c r="R11" s="66">
        <f>(G11+J11+M11)/3</f>
        <v>64.912280701754398</v>
      </c>
      <c r="S11" s="80"/>
    </row>
    <row r="12" spans="1:19" s="67" customFormat="1" ht="32.25" customHeight="1" x14ac:dyDescent="0.3">
      <c r="A12" s="63">
        <v>3</v>
      </c>
      <c r="B12" s="68" t="s">
        <v>86</v>
      </c>
      <c r="C12" s="64">
        <v>2</v>
      </c>
      <c r="D12" s="68" t="s">
        <v>39</v>
      </c>
      <c r="E12" s="64" t="s">
        <v>43</v>
      </c>
      <c r="F12" s="65">
        <v>122.5</v>
      </c>
      <c r="G12" s="66">
        <f>F12/1.9-0.5</f>
        <v>63.973684210526315</v>
      </c>
      <c r="H12" s="63">
        <f>RANK(G12,G$9:G$14,0)</f>
        <v>4</v>
      </c>
      <c r="I12" s="65">
        <v>125.5</v>
      </c>
      <c r="J12" s="66">
        <f>I12/1.9-0.5</f>
        <v>65.55263157894737</v>
      </c>
      <c r="K12" s="63">
        <f>RANK(J12,J$9:J$14,0)</f>
        <v>4</v>
      </c>
      <c r="L12" s="65">
        <v>124</v>
      </c>
      <c r="M12" s="66">
        <f>L12/1.9-0.5</f>
        <v>64.76315789473685</v>
      </c>
      <c r="N12" s="63">
        <f>RANK(M12,M$9:M$14,0)</f>
        <v>3</v>
      </c>
      <c r="O12" s="63">
        <v>1</v>
      </c>
      <c r="P12" s="63"/>
      <c r="Q12" s="65">
        <f>F12+L12+I12</f>
        <v>372</v>
      </c>
      <c r="R12" s="66">
        <f>(G12+J12+M12)/3</f>
        <v>64.76315789473685</v>
      </c>
      <c r="S12" s="80"/>
    </row>
    <row r="13" spans="1:19" s="67" customFormat="1" ht="32.25" customHeight="1" x14ac:dyDescent="0.3">
      <c r="A13" s="63">
        <v>4</v>
      </c>
      <c r="B13" s="68" t="s">
        <v>71</v>
      </c>
      <c r="C13" s="64" t="s">
        <v>11</v>
      </c>
      <c r="D13" s="70" t="s">
        <v>210</v>
      </c>
      <c r="E13" s="64" t="s">
        <v>43</v>
      </c>
      <c r="F13" s="65">
        <v>122</v>
      </c>
      <c r="G13" s="66">
        <f>F13/1.9-0.5</f>
        <v>63.71052631578948</v>
      </c>
      <c r="H13" s="63">
        <f>RANK(G13,G$9:G$14,0)</f>
        <v>5</v>
      </c>
      <c r="I13" s="65">
        <v>123.5</v>
      </c>
      <c r="J13" s="66">
        <f>I13/1.9-0.5</f>
        <v>64.5</v>
      </c>
      <c r="K13" s="63">
        <f>RANK(J13,J$9:J$14,0)</f>
        <v>5</v>
      </c>
      <c r="L13" s="65">
        <v>122</v>
      </c>
      <c r="M13" s="66">
        <f>L13/1.9-0.5</f>
        <v>63.71052631578948</v>
      </c>
      <c r="N13" s="63">
        <f>RANK(M13,M$9:M$14,0)</f>
        <v>6</v>
      </c>
      <c r="O13" s="63"/>
      <c r="P13" s="63">
        <v>1</v>
      </c>
      <c r="Q13" s="65">
        <f>F13+L13+I13</f>
        <v>367.5</v>
      </c>
      <c r="R13" s="66">
        <f>(G13+J13+M13)/3</f>
        <v>63.973684210526322</v>
      </c>
      <c r="S13" s="80"/>
    </row>
    <row r="14" spans="1:19" s="67" customFormat="1" ht="32.25" customHeight="1" x14ac:dyDescent="0.3">
      <c r="A14" s="63">
        <v>5</v>
      </c>
      <c r="B14" s="68" t="s">
        <v>73</v>
      </c>
      <c r="C14" s="64" t="s">
        <v>11</v>
      </c>
      <c r="D14" s="68" t="s">
        <v>39</v>
      </c>
      <c r="E14" s="64" t="s">
        <v>43</v>
      </c>
      <c r="F14" s="65">
        <v>119</v>
      </c>
      <c r="G14" s="66">
        <f>F14/1.9</f>
        <v>62.631578947368425</v>
      </c>
      <c r="H14" s="63">
        <f>RANK(G14,G$9:G$14,0)</f>
        <v>6</v>
      </c>
      <c r="I14" s="65">
        <v>117.5</v>
      </c>
      <c r="J14" s="66">
        <f>I14/1.9</f>
        <v>61.842105263157897</v>
      </c>
      <c r="K14" s="63">
        <f>RANK(J14,J$9:J$14,0)</f>
        <v>6</v>
      </c>
      <c r="L14" s="65">
        <v>121.5</v>
      </c>
      <c r="M14" s="66">
        <f>L14/1.9</f>
        <v>63.947368421052637</v>
      </c>
      <c r="N14" s="63">
        <f>RANK(M14,M$9:M$14,0)</f>
        <v>5</v>
      </c>
      <c r="O14" s="63"/>
      <c r="P14" s="63"/>
      <c r="Q14" s="65">
        <f>F14+L14+I14</f>
        <v>358</v>
      </c>
      <c r="R14" s="66">
        <f>(G14+J14+M14)/3</f>
        <v>62.807017543859651</v>
      </c>
      <c r="S14" s="80"/>
    </row>
    <row r="15" spans="1:19" s="12" customFormat="1" ht="15.75" x14ac:dyDescent="0.25"/>
    <row r="16" spans="1:19" s="13" customFormat="1" ht="32.25" customHeight="1" x14ac:dyDescent="0.25">
      <c r="B16" s="13" t="s">
        <v>12</v>
      </c>
      <c r="J16" s="136" t="s">
        <v>215</v>
      </c>
      <c r="K16" s="136"/>
      <c r="L16" s="136"/>
      <c r="M16" s="136"/>
      <c r="N16" s="136"/>
      <c r="O16" s="136"/>
      <c r="P16" s="136"/>
      <c r="Q16" s="136"/>
      <c r="R16" s="136"/>
    </row>
    <row r="17" spans="2:18" s="13" customFormat="1" ht="32.25" customHeight="1" x14ac:dyDescent="0.25">
      <c r="B17" s="13" t="s">
        <v>13</v>
      </c>
      <c r="J17" s="153" t="s">
        <v>40</v>
      </c>
      <c r="K17" s="153"/>
      <c r="L17" s="153"/>
      <c r="M17" s="153"/>
      <c r="N17" s="153"/>
      <c r="O17" s="153"/>
      <c r="P17" s="153"/>
      <c r="Q17" s="153"/>
      <c r="R17" s="153"/>
    </row>
  </sheetData>
  <sortState ref="A9:S14">
    <sortCondition ref="A9"/>
  </sortState>
  <mergeCells count="23">
    <mergeCell ref="J17:R17"/>
    <mergeCell ref="O7:O8"/>
    <mergeCell ref="P7:P8"/>
    <mergeCell ref="Q7:Q8"/>
    <mergeCell ref="R7:R8"/>
    <mergeCell ref="S7:S8"/>
    <mergeCell ref="J16:R16"/>
    <mergeCell ref="A6:D6"/>
    <mergeCell ref="N6:R6"/>
    <mergeCell ref="A7:A8"/>
    <mergeCell ref="B7:B8"/>
    <mergeCell ref="C7:C8"/>
    <mergeCell ref="D7:D8"/>
    <mergeCell ref="E7:E8"/>
    <mergeCell ref="F7:H7"/>
    <mergeCell ref="I7:K7"/>
    <mergeCell ref="L7:N7"/>
    <mergeCell ref="A1:R1"/>
    <mergeCell ref="A2:R2"/>
    <mergeCell ref="A3:R3"/>
    <mergeCell ref="A4:R4"/>
    <mergeCell ref="A5:B5"/>
    <mergeCell ref="C5:E5"/>
  </mergeCells>
  <pageMargins left="0" right="0" top="0" bottom="0" header="0.31496062992125984" footer="0.31496062992125984"/>
  <pageSetup paperSize="9" scale="76" orientation="landscape" r:id="rId1"/>
  <rowBreaks count="1" manualBreakCount="1">
    <brk id="1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view="pageBreakPreview" topLeftCell="A4" zoomScale="70" zoomScaleNormal="100" zoomScaleSheetLayoutView="70" workbookViewId="0">
      <selection activeCell="J19" sqref="J19:R19"/>
    </sheetView>
  </sheetViews>
  <sheetFormatPr defaultRowHeight="15" x14ac:dyDescent="0.25"/>
  <cols>
    <col min="1" max="1" width="3.85546875" style="1" customWidth="1"/>
    <col min="2" max="2" width="23.42578125" style="1" customWidth="1"/>
    <col min="3" max="3" width="5.28515625" style="1" customWidth="1"/>
    <col min="4" max="4" width="38.140625" style="1" customWidth="1"/>
    <col min="5" max="5" width="27.5703125" style="1" customWidth="1"/>
    <col min="6" max="6" width="7.140625" style="1" customWidth="1"/>
    <col min="7" max="7" width="9.28515625" style="1" customWidth="1"/>
    <col min="8" max="8" width="2.28515625" style="1" customWidth="1"/>
    <col min="9" max="9" width="7.7109375" style="1" customWidth="1"/>
    <col min="10" max="10" width="9.7109375" style="1" customWidth="1"/>
    <col min="11" max="11" width="2.5703125" style="1" customWidth="1"/>
    <col min="12" max="12" width="7.28515625" style="1" customWidth="1"/>
    <col min="13" max="13" width="9.42578125" style="1" customWidth="1"/>
    <col min="14" max="14" width="2.5703125" style="1" customWidth="1"/>
    <col min="15" max="15" width="3.140625" style="1" customWidth="1"/>
    <col min="16" max="16" width="3.28515625" style="1" customWidth="1"/>
    <col min="17" max="17" width="7.42578125" style="1" customWidth="1"/>
    <col min="18" max="18" width="9.140625" style="1" customWidth="1"/>
    <col min="19" max="19" width="4.28515625" style="1" customWidth="1"/>
    <col min="20" max="16384" width="9.140625" style="1"/>
  </cols>
  <sheetData>
    <row r="1" spans="1:19" ht="29.25" customHeight="1" x14ac:dyDescent="0.25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52" customFormat="1" ht="24" customHeight="1" x14ac:dyDescent="0.3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52" customFormat="1" ht="24" customHeight="1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s="52" customFormat="1" ht="24" customHeight="1" x14ac:dyDescent="0.3">
      <c r="A4" s="175" t="s">
        <v>100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9" s="49" customFormat="1" ht="51" customHeight="1" x14ac:dyDescent="0.25">
      <c r="A5" s="138" t="s">
        <v>34</v>
      </c>
      <c r="B5" s="138"/>
      <c r="C5" s="139" t="s">
        <v>132</v>
      </c>
      <c r="D5" s="139"/>
      <c r="E5" s="139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s="14" customFormat="1" ht="15.75" customHeight="1" x14ac:dyDescent="0.25">
      <c r="A6" s="163" t="s">
        <v>18</v>
      </c>
      <c r="B6" s="163"/>
      <c r="C6" s="163"/>
      <c r="D6" s="163"/>
      <c r="E6" s="46"/>
      <c r="F6" s="47"/>
      <c r="G6" s="2"/>
      <c r="H6" s="2"/>
      <c r="I6" s="2"/>
      <c r="J6" s="2"/>
      <c r="K6" s="2"/>
      <c r="L6" s="2"/>
      <c r="M6" s="2"/>
      <c r="N6" s="164" t="s">
        <v>130</v>
      </c>
      <c r="O6" s="164"/>
      <c r="P6" s="164"/>
      <c r="Q6" s="164"/>
      <c r="R6" s="164"/>
      <c r="S6" s="164"/>
    </row>
    <row r="7" spans="1:19" s="10" customFormat="1" ht="15" customHeight="1" x14ac:dyDescent="0.3">
      <c r="A7" s="159" t="s">
        <v>2</v>
      </c>
      <c r="B7" s="165" t="s">
        <v>26</v>
      </c>
      <c r="C7" s="159" t="s">
        <v>3</v>
      </c>
      <c r="D7" s="165" t="s">
        <v>27</v>
      </c>
      <c r="E7" s="165" t="s">
        <v>19</v>
      </c>
      <c r="F7" s="168" t="s">
        <v>16</v>
      </c>
      <c r="G7" s="168"/>
      <c r="H7" s="168"/>
      <c r="I7" s="169" t="s">
        <v>4</v>
      </c>
      <c r="J7" s="170"/>
      <c r="K7" s="171"/>
      <c r="L7" s="169" t="s">
        <v>14</v>
      </c>
      <c r="M7" s="170"/>
      <c r="N7" s="171"/>
      <c r="O7" s="157" t="s">
        <v>20</v>
      </c>
      <c r="P7" s="157" t="s">
        <v>5</v>
      </c>
      <c r="Q7" s="159" t="s">
        <v>15</v>
      </c>
      <c r="R7" s="161" t="s">
        <v>6</v>
      </c>
      <c r="S7" s="176" t="s">
        <v>7</v>
      </c>
    </row>
    <row r="8" spans="1:19" s="10" customFormat="1" ht="36" customHeight="1" x14ac:dyDescent="0.3">
      <c r="A8" s="160"/>
      <c r="B8" s="166"/>
      <c r="C8" s="167"/>
      <c r="D8" s="166"/>
      <c r="E8" s="166"/>
      <c r="F8" s="15" t="s">
        <v>8</v>
      </c>
      <c r="G8" s="16" t="s">
        <v>9</v>
      </c>
      <c r="H8" s="17" t="s">
        <v>2</v>
      </c>
      <c r="I8" s="15" t="s">
        <v>8</v>
      </c>
      <c r="J8" s="18" t="s">
        <v>9</v>
      </c>
      <c r="K8" s="17" t="s">
        <v>2</v>
      </c>
      <c r="L8" s="17" t="s">
        <v>8</v>
      </c>
      <c r="M8" s="18" t="s">
        <v>9</v>
      </c>
      <c r="N8" s="17" t="s">
        <v>2</v>
      </c>
      <c r="O8" s="158"/>
      <c r="P8" s="158"/>
      <c r="Q8" s="160"/>
      <c r="R8" s="162"/>
      <c r="S8" s="177"/>
    </row>
    <row r="9" spans="1:19" s="67" customFormat="1" ht="32.25" customHeight="1" x14ac:dyDescent="0.3">
      <c r="A9" s="63">
        <f t="shared" ref="A9:A15" si="0">RANK(R9,R$9:R$17,0)</f>
        <v>1</v>
      </c>
      <c r="B9" s="68" t="s">
        <v>69</v>
      </c>
      <c r="C9" s="64">
        <v>1</v>
      </c>
      <c r="D9" s="70" t="s">
        <v>141</v>
      </c>
      <c r="E9" s="64" t="s">
        <v>43</v>
      </c>
      <c r="F9" s="65">
        <v>268.5</v>
      </c>
      <c r="G9" s="66">
        <f t="shared" ref="G9:G17" si="1">F9/3.7</f>
        <v>72.567567567567565</v>
      </c>
      <c r="H9" s="63">
        <f t="shared" ref="H9:H17" si="2">RANK(G9,G$9:G$17,0)</f>
        <v>1</v>
      </c>
      <c r="I9" s="63">
        <v>258.5</v>
      </c>
      <c r="J9" s="66">
        <f t="shared" ref="J9:J17" si="3">I9/3.7</f>
        <v>69.864864864864856</v>
      </c>
      <c r="K9" s="63">
        <f t="shared" ref="K9:K17" si="4">RANK(J9,J$9:J$17,0)</f>
        <v>1</v>
      </c>
      <c r="L9" s="65">
        <v>270.5</v>
      </c>
      <c r="M9" s="66">
        <f t="shared" ref="M9:M17" si="5">L9/3.7</f>
        <v>73.108108108108098</v>
      </c>
      <c r="N9" s="63">
        <f t="shared" ref="N9:N17" si="6">RANK(M9,M$9:M$17,0)</f>
        <v>1</v>
      </c>
      <c r="O9" s="63"/>
      <c r="P9" s="63"/>
      <c r="Q9" s="65">
        <f t="shared" ref="Q9:Q17" si="7">F9+L9+I9</f>
        <v>797.5</v>
      </c>
      <c r="R9" s="66">
        <f t="shared" ref="R9:R17" si="8">(G9+J9+M9)/3</f>
        <v>71.846846846846844</v>
      </c>
      <c r="S9" s="80">
        <v>2</v>
      </c>
    </row>
    <row r="10" spans="1:19" s="67" customFormat="1" ht="32.25" customHeight="1" x14ac:dyDescent="0.3">
      <c r="A10" s="63">
        <f t="shared" si="0"/>
        <v>2</v>
      </c>
      <c r="B10" s="68" t="s">
        <v>70</v>
      </c>
      <c r="C10" s="64">
        <v>2</v>
      </c>
      <c r="D10" s="70" t="s">
        <v>140</v>
      </c>
      <c r="E10" s="64" t="s">
        <v>43</v>
      </c>
      <c r="F10" s="65">
        <v>254.5</v>
      </c>
      <c r="G10" s="66">
        <f t="shared" si="1"/>
        <v>68.783783783783775</v>
      </c>
      <c r="H10" s="63">
        <f t="shared" si="2"/>
        <v>2</v>
      </c>
      <c r="I10" s="63">
        <v>253.5</v>
      </c>
      <c r="J10" s="66">
        <f t="shared" si="3"/>
        <v>68.513513513513516</v>
      </c>
      <c r="K10" s="63">
        <f t="shared" si="4"/>
        <v>2</v>
      </c>
      <c r="L10" s="65">
        <v>253</v>
      </c>
      <c r="M10" s="66">
        <f t="shared" si="5"/>
        <v>68.378378378378372</v>
      </c>
      <c r="N10" s="63">
        <f t="shared" si="6"/>
        <v>3</v>
      </c>
      <c r="O10" s="63"/>
      <c r="P10" s="63"/>
      <c r="Q10" s="65">
        <f t="shared" si="7"/>
        <v>761</v>
      </c>
      <c r="R10" s="66">
        <f t="shared" si="8"/>
        <v>68.558558558558559</v>
      </c>
      <c r="S10" s="80">
        <v>2</v>
      </c>
    </row>
    <row r="11" spans="1:19" s="67" customFormat="1" ht="31.5" customHeight="1" x14ac:dyDescent="0.3">
      <c r="A11" s="63">
        <f t="shared" si="0"/>
        <v>3</v>
      </c>
      <c r="B11" s="68" t="s">
        <v>95</v>
      </c>
      <c r="C11" s="64">
        <v>2</v>
      </c>
      <c r="D11" s="70" t="s">
        <v>89</v>
      </c>
      <c r="E11" s="71" t="s">
        <v>143</v>
      </c>
      <c r="F11" s="65">
        <v>250.5</v>
      </c>
      <c r="G11" s="66">
        <f t="shared" si="1"/>
        <v>67.702702702702695</v>
      </c>
      <c r="H11" s="63">
        <f t="shared" si="2"/>
        <v>5</v>
      </c>
      <c r="I11" s="63">
        <v>252</v>
      </c>
      <c r="J11" s="66">
        <f t="shared" si="3"/>
        <v>68.108108108108098</v>
      </c>
      <c r="K11" s="63">
        <f t="shared" si="4"/>
        <v>3</v>
      </c>
      <c r="L11" s="65">
        <v>256</v>
      </c>
      <c r="M11" s="66">
        <f t="shared" si="5"/>
        <v>69.189189189189179</v>
      </c>
      <c r="N11" s="63">
        <f t="shared" si="6"/>
        <v>2</v>
      </c>
      <c r="O11" s="63"/>
      <c r="P11" s="63"/>
      <c r="Q11" s="65">
        <f t="shared" si="7"/>
        <v>758.5</v>
      </c>
      <c r="R11" s="66">
        <f t="shared" si="8"/>
        <v>68.333333333333314</v>
      </c>
      <c r="S11" s="80">
        <v>2</v>
      </c>
    </row>
    <row r="12" spans="1:19" s="67" customFormat="1" ht="31.5" customHeight="1" x14ac:dyDescent="0.3">
      <c r="A12" s="63">
        <f t="shared" si="0"/>
        <v>4</v>
      </c>
      <c r="B12" s="74" t="s">
        <v>48</v>
      </c>
      <c r="C12" s="64">
        <v>2</v>
      </c>
      <c r="D12" s="70" t="s">
        <v>96</v>
      </c>
      <c r="E12" s="64" t="s">
        <v>43</v>
      </c>
      <c r="F12" s="65">
        <v>253</v>
      </c>
      <c r="G12" s="66">
        <f t="shared" si="1"/>
        <v>68.378378378378372</v>
      </c>
      <c r="H12" s="63">
        <f t="shared" si="2"/>
        <v>3</v>
      </c>
      <c r="I12" s="63">
        <v>251</v>
      </c>
      <c r="J12" s="66">
        <f t="shared" si="3"/>
        <v>67.837837837837839</v>
      </c>
      <c r="K12" s="63">
        <f t="shared" si="4"/>
        <v>4</v>
      </c>
      <c r="L12" s="65">
        <v>250.5</v>
      </c>
      <c r="M12" s="66">
        <f t="shared" si="5"/>
        <v>67.702702702702695</v>
      </c>
      <c r="N12" s="63">
        <f t="shared" si="6"/>
        <v>5</v>
      </c>
      <c r="O12" s="63"/>
      <c r="P12" s="63"/>
      <c r="Q12" s="65">
        <f t="shared" si="7"/>
        <v>754.5</v>
      </c>
      <c r="R12" s="66">
        <f t="shared" si="8"/>
        <v>67.972972972972968</v>
      </c>
      <c r="S12" s="80">
        <v>2</v>
      </c>
    </row>
    <row r="13" spans="1:19" s="67" customFormat="1" ht="29.25" customHeight="1" x14ac:dyDescent="0.3">
      <c r="A13" s="63">
        <f t="shared" si="0"/>
        <v>5</v>
      </c>
      <c r="B13" s="68" t="s">
        <v>98</v>
      </c>
      <c r="C13" s="64">
        <v>2</v>
      </c>
      <c r="D13" s="70" t="s">
        <v>96</v>
      </c>
      <c r="E13" s="64" t="s">
        <v>43</v>
      </c>
      <c r="F13" s="65">
        <v>251</v>
      </c>
      <c r="G13" s="66">
        <f t="shared" si="1"/>
        <v>67.837837837837839</v>
      </c>
      <c r="H13" s="63">
        <f t="shared" si="2"/>
        <v>4</v>
      </c>
      <c r="I13" s="63">
        <v>248.5</v>
      </c>
      <c r="J13" s="66">
        <f t="shared" si="3"/>
        <v>67.162162162162161</v>
      </c>
      <c r="K13" s="63">
        <f t="shared" si="4"/>
        <v>5</v>
      </c>
      <c r="L13" s="65">
        <v>251.5</v>
      </c>
      <c r="M13" s="66">
        <f t="shared" si="5"/>
        <v>67.972972972972968</v>
      </c>
      <c r="N13" s="63">
        <f t="shared" si="6"/>
        <v>4</v>
      </c>
      <c r="O13" s="63"/>
      <c r="P13" s="63"/>
      <c r="Q13" s="65">
        <f t="shared" si="7"/>
        <v>751</v>
      </c>
      <c r="R13" s="66">
        <f t="shared" si="8"/>
        <v>67.657657657657651</v>
      </c>
      <c r="S13" s="80">
        <v>2</v>
      </c>
    </row>
    <row r="14" spans="1:19" s="67" customFormat="1" ht="29.25" customHeight="1" x14ac:dyDescent="0.3">
      <c r="A14" s="63">
        <f t="shared" si="0"/>
        <v>6</v>
      </c>
      <c r="B14" s="68" t="s">
        <v>97</v>
      </c>
      <c r="C14" s="64">
        <v>2</v>
      </c>
      <c r="D14" s="70" t="s">
        <v>127</v>
      </c>
      <c r="E14" s="64" t="s">
        <v>43</v>
      </c>
      <c r="F14" s="65">
        <v>246</v>
      </c>
      <c r="G14" s="66">
        <f t="shared" si="1"/>
        <v>66.486486486486484</v>
      </c>
      <c r="H14" s="63">
        <f t="shared" si="2"/>
        <v>6</v>
      </c>
      <c r="I14" s="63">
        <v>239.5</v>
      </c>
      <c r="J14" s="66">
        <f t="shared" si="3"/>
        <v>64.729729729729726</v>
      </c>
      <c r="K14" s="63">
        <f t="shared" si="4"/>
        <v>7</v>
      </c>
      <c r="L14" s="65">
        <v>244.5</v>
      </c>
      <c r="M14" s="66">
        <f t="shared" si="5"/>
        <v>66.081081081081081</v>
      </c>
      <c r="N14" s="63">
        <f t="shared" si="6"/>
        <v>6</v>
      </c>
      <c r="O14" s="63"/>
      <c r="P14" s="63"/>
      <c r="Q14" s="65">
        <f t="shared" si="7"/>
        <v>730</v>
      </c>
      <c r="R14" s="66">
        <f t="shared" si="8"/>
        <v>65.765765765765764</v>
      </c>
      <c r="S14" s="80">
        <v>3</v>
      </c>
    </row>
    <row r="15" spans="1:19" s="67" customFormat="1" ht="29.25" customHeight="1" x14ac:dyDescent="0.3">
      <c r="A15" s="63">
        <f t="shared" si="0"/>
        <v>7</v>
      </c>
      <c r="B15" s="68" t="s">
        <v>99</v>
      </c>
      <c r="C15" s="64">
        <v>2</v>
      </c>
      <c r="D15" s="70" t="s">
        <v>127</v>
      </c>
      <c r="E15" s="64" t="s">
        <v>43</v>
      </c>
      <c r="F15" s="65">
        <v>242</v>
      </c>
      <c r="G15" s="66">
        <f t="shared" si="1"/>
        <v>65.405405405405403</v>
      </c>
      <c r="H15" s="63">
        <f t="shared" si="2"/>
        <v>8</v>
      </c>
      <c r="I15" s="63">
        <v>241.5</v>
      </c>
      <c r="J15" s="66">
        <f t="shared" si="3"/>
        <v>65.270270270270274</v>
      </c>
      <c r="K15" s="63">
        <f t="shared" si="4"/>
        <v>6</v>
      </c>
      <c r="L15" s="65">
        <v>239.5</v>
      </c>
      <c r="M15" s="66">
        <f t="shared" si="5"/>
        <v>64.729729729729726</v>
      </c>
      <c r="N15" s="63">
        <f t="shared" si="6"/>
        <v>8</v>
      </c>
      <c r="O15" s="63"/>
      <c r="P15" s="63"/>
      <c r="Q15" s="65">
        <f t="shared" si="7"/>
        <v>723</v>
      </c>
      <c r="R15" s="66">
        <f t="shared" si="8"/>
        <v>65.135135135135144</v>
      </c>
      <c r="S15" s="80">
        <v>3</v>
      </c>
    </row>
    <row r="16" spans="1:19" s="67" customFormat="1" ht="29.25" customHeight="1" x14ac:dyDescent="0.3">
      <c r="A16" s="63">
        <v>7</v>
      </c>
      <c r="B16" s="74" t="s">
        <v>138</v>
      </c>
      <c r="C16" s="64" t="s">
        <v>11</v>
      </c>
      <c r="D16" s="70" t="s">
        <v>142</v>
      </c>
      <c r="E16" s="64" t="s">
        <v>43</v>
      </c>
      <c r="F16" s="65">
        <v>244.5</v>
      </c>
      <c r="G16" s="66">
        <f t="shared" si="1"/>
        <v>66.081081081081081</v>
      </c>
      <c r="H16" s="63">
        <f t="shared" si="2"/>
        <v>7</v>
      </c>
      <c r="I16" s="63">
        <v>234.5</v>
      </c>
      <c r="J16" s="66">
        <f t="shared" si="3"/>
        <v>63.378378378378372</v>
      </c>
      <c r="K16" s="63">
        <f t="shared" si="4"/>
        <v>9</v>
      </c>
      <c r="L16" s="65">
        <v>244</v>
      </c>
      <c r="M16" s="66">
        <f t="shared" si="5"/>
        <v>65.945945945945937</v>
      </c>
      <c r="N16" s="63">
        <f t="shared" si="6"/>
        <v>7</v>
      </c>
      <c r="O16" s="63"/>
      <c r="P16" s="63"/>
      <c r="Q16" s="65">
        <f t="shared" si="7"/>
        <v>723</v>
      </c>
      <c r="R16" s="66">
        <f t="shared" si="8"/>
        <v>65.13513513513513</v>
      </c>
      <c r="S16" s="80">
        <v>3</v>
      </c>
    </row>
    <row r="17" spans="1:19" s="67" customFormat="1" ht="29.25" customHeight="1" x14ac:dyDescent="0.3">
      <c r="A17" s="63">
        <f>RANK(R17,R$9:R$17,0)</f>
        <v>9</v>
      </c>
      <c r="B17" s="68" t="s">
        <v>139</v>
      </c>
      <c r="C17" s="64" t="s">
        <v>11</v>
      </c>
      <c r="D17" s="70" t="s">
        <v>142</v>
      </c>
      <c r="E17" s="64" t="s">
        <v>43</v>
      </c>
      <c r="F17" s="65">
        <v>236.5</v>
      </c>
      <c r="G17" s="66">
        <f t="shared" si="1"/>
        <v>63.918918918918919</v>
      </c>
      <c r="H17" s="63">
        <f t="shared" si="2"/>
        <v>9</v>
      </c>
      <c r="I17" s="63">
        <v>236</v>
      </c>
      <c r="J17" s="66">
        <f t="shared" si="3"/>
        <v>63.783783783783782</v>
      </c>
      <c r="K17" s="63">
        <f t="shared" si="4"/>
        <v>8</v>
      </c>
      <c r="L17" s="65">
        <v>237.5</v>
      </c>
      <c r="M17" s="66">
        <f t="shared" si="5"/>
        <v>64.189189189189193</v>
      </c>
      <c r="N17" s="63">
        <f t="shared" si="6"/>
        <v>9</v>
      </c>
      <c r="O17" s="63"/>
      <c r="P17" s="63"/>
      <c r="Q17" s="65">
        <f t="shared" si="7"/>
        <v>710</v>
      </c>
      <c r="R17" s="66">
        <f t="shared" si="8"/>
        <v>63.96396396396397</v>
      </c>
      <c r="S17" s="80" t="s">
        <v>10</v>
      </c>
    </row>
    <row r="18" spans="1:19" s="12" customFormat="1" ht="15.75" x14ac:dyDescent="0.25"/>
    <row r="19" spans="1:19" s="13" customFormat="1" ht="32.25" customHeight="1" x14ac:dyDescent="0.25">
      <c r="B19" s="13" t="s">
        <v>12</v>
      </c>
      <c r="J19" s="136" t="s">
        <v>215</v>
      </c>
      <c r="K19" s="136"/>
      <c r="L19" s="136"/>
      <c r="M19" s="136"/>
      <c r="N19" s="136"/>
      <c r="O19" s="136"/>
      <c r="P19" s="136"/>
      <c r="Q19" s="136"/>
      <c r="R19" s="136"/>
    </row>
    <row r="20" spans="1:19" s="13" customFormat="1" ht="32.25" customHeight="1" x14ac:dyDescent="0.25">
      <c r="B20" s="13" t="s">
        <v>13</v>
      </c>
      <c r="J20" s="153" t="s">
        <v>40</v>
      </c>
      <c r="K20" s="153"/>
      <c r="L20" s="153"/>
      <c r="M20" s="153"/>
      <c r="N20" s="153"/>
      <c r="O20" s="153"/>
      <c r="P20" s="153"/>
      <c r="Q20" s="153"/>
      <c r="R20" s="153"/>
    </row>
  </sheetData>
  <sortState ref="A9:S17">
    <sortCondition ref="A9"/>
  </sortState>
  <mergeCells count="23">
    <mergeCell ref="J19:R19"/>
    <mergeCell ref="J20:R20"/>
    <mergeCell ref="O7:O8"/>
    <mergeCell ref="P7:P8"/>
    <mergeCell ref="Q7:Q8"/>
    <mergeCell ref="R7:R8"/>
    <mergeCell ref="S7:S8"/>
    <mergeCell ref="A6:D6"/>
    <mergeCell ref="N6:S6"/>
    <mergeCell ref="A7:A8"/>
    <mergeCell ref="B7:B8"/>
    <mergeCell ref="C7:C8"/>
    <mergeCell ref="D7:D8"/>
    <mergeCell ref="E7:E8"/>
    <mergeCell ref="F7:H7"/>
    <mergeCell ref="I7:K7"/>
    <mergeCell ref="L7:N7"/>
    <mergeCell ref="A1:R1"/>
    <mergeCell ref="A2:R2"/>
    <mergeCell ref="A3:R3"/>
    <mergeCell ref="A4:R4"/>
    <mergeCell ref="A5:B5"/>
    <mergeCell ref="C5:E5"/>
  </mergeCells>
  <pageMargins left="0" right="0" top="0" bottom="0" header="0.31496062992125984" footer="0.31496062992125984"/>
  <pageSetup paperSize="9" scale="78" orientation="landscape" r:id="rId1"/>
  <rowBreaks count="1" manualBreakCount="1">
    <brk id="2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view="pageBreakPreview" zoomScale="70" zoomScaleNormal="100" zoomScaleSheetLayoutView="70" workbookViewId="0">
      <selection activeCell="E10" sqref="E10"/>
    </sheetView>
  </sheetViews>
  <sheetFormatPr defaultRowHeight="15" x14ac:dyDescent="0.25"/>
  <cols>
    <col min="1" max="1" width="3.85546875" style="1" customWidth="1"/>
    <col min="2" max="2" width="23.42578125" style="1" customWidth="1"/>
    <col min="3" max="3" width="5.28515625" style="1" customWidth="1"/>
    <col min="4" max="4" width="38.140625" style="1" customWidth="1"/>
    <col min="5" max="5" width="27.5703125" style="1" customWidth="1"/>
    <col min="6" max="6" width="7.140625" style="1" customWidth="1"/>
    <col min="7" max="7" width="9.28515625" style="1" customWidth="1"/>
    <col min="8" max="8" width="2.28515625" style="1" customWidth="1"/>
    <col min="9" max="9" width="7.7109375" style="1" customWidth="1"/>
    <col min="10" max="10" width="9.7109375" style="1" customWidth="1"/>
    <col min="11" max="11" width="2.5703125" style="1" customWidth="1"/>
    <col min="12" max="12" width="7.28515625" style="1" customWidth="1"/>
    <col min="13" max="13" width="9.42578125" style="1" customWidth="1"/>
    <col min="14" max="14" width="2.5703125" style="1" customWidth="1"/>
    <col min="15" max="15" width="3.140625" style="1" customWidth="1"/>
    <col min="16" max="16" width="3.28515625" style="1" customWidth="1"/>
    <col min="17" max="17" width="7.42578125" style="1" customWidth="1"/>
    <col min="18" max="18" width="9.140625" style="1" customWidth="1"/>
    <col min="19" max="19" width="4.28515625" style="1" customWidth="1"/>
    <col min="20" max="16384" width="9.140625" style="1"/>
  </cols>
  <sheetData>
    <row r="1" spans="1:19" ht="29.25" customHeight="1" x14ac:dyDescent="0.25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52" customFormat="1" ht="24" customHeight="1" x14ac:dyDescent="0.3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52" customFormat="1" ht="24" customHeight="1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s="52" customFormat="1" ht="24" customHeight="1" x14ac:dyDescent="0.3">
      <c r="A4" s="175" t="s">
        <v>213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9" s="49" customFormat="1" ht="51" customHeight="1" x14ac:dyDescent="0.25">
      <c r="A5" s="138" t="s">
        <v>34</v>
      </c>
      <c r="B5" s="138"/>
      <c r="C5" s="139" t="s">
        <v>208</v>
      </c>
      <c r="D5" s="139"/>
      <c r="E5" s="139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s="14" customFormat="1" ht="15.75" customHeight="1" x14ac:dyDescent="0.25">
      <c r="A6" s="163" t="s">
        <v>18</v>
      </c>
      <c r="B6" s="163"/>
      <c r="C6" s="163"/>
      <c r="D6" s="163"/>
      <c r="E6" s="46"/>
      <c r="F6" s="47"/>
      <c r="G6" s="2"/>
      <c r="H6" s="2"/>
      <c r="I6" s="2"/>
      <c r="J6" s="2"/>
      <c r="K6" s="2"/>
      <c r="L6" s="2"/>
      <c r="M6" s="2"/>
      <c r="N6" s="164" t="s">
        <v>206</v>
      </c>
      <c r="O6" s="164"/>
      <c r="P6" s="164"/>
      <c r="Q6" s="164"/>
      <c r="R6" s="164"/>
      <c r="S6" s="164"/>
    </row>
    <row r="7" spans="1:19" s="10" customFormat="1" ht="15" customHeight="1" x14ac:dyDescent="0.3">
      <c r="A7" s="159" t="s">
        <v>2</v>
      </c>
      <c r="B7" s="165" t="s">
        <v>26</v>
      </c>
      <c r="C7" s="159" t="s">
        <v>3</v>
      </c>
      <c r="D7" s="165" t="s">
        <v>27</v>
      </c>
      <c r="E7" s="165" t="s">
        <v>19</v>
      </c>
      <c r="F7" s="168" t="s">
        <v>16</v>
      </c>
      <c r="G7" s="168"/>
      <c r="H7" s="168"/>
      <c r="I7" s="169" t="s">
        <v>4</v>
      </c>
      <c r="J7" s="170"/>
      <c r="K7" s="171"/>
      <c r="L7" s="169" t="s">
        <v>14</v>
      </c>
      <c r="M7" s="170"/>
      <c r="N7" s="171"/>
      <c r="O7" s="157" t="s">
        <v>20</v>
      </c>
      <c r="P7" s="157" t="s">
        <v>5</v>
      </c>
      <c r="Q7" s="159" t="s">
        <v>15</v>
      </c>
      <c r="R7" s="161" t="s">
        <v>6</v>
      </c>
      <c r="S7" s="176" t="s">
        <v>7</v>
      </c>
    </row>
    <row r="8" spans="1:19" s="10" customFormat="1" ht="36" customHeight="1" x14ac:dyDescent="0.3">
      <c r="A8" s="160"/>
      <c r="B8" s="166"/>
      <c r="C8" s="167"/>
      <c r="D8" s="166"/>
      <c r="E8" s="166"/>
      <c r="F8" s="15" t="s">
        <v>8</v>
      </c>
      <c r="G8" s="16" t="s">
        <v>9</v>
      </c>
      <c r="H8" s="17" t="s">
        <v>2</v>
      </c>
      <c r="I8" s="15" t="s">
        <v>8</v>
      </c>
      <c r="J8" s="18" t="s">
        <v>9</v>
      </c>
      <c r="K8" s="17" t="s">
        <v>2</v>
      </c>
      <c r="L8" s="17" t="s">
        <v>8</v>
      </c>
      <c r="M8" s="18" t="s">
        <v>9</v>
      </c>
      <c r="N8" s="17" t="s">
        <v>2</v>
      </c>
      <c r="O8" s="158"/>
      <c r="P8" s="158"/>
      <c r="Q8" s="160"/>
      <c r="R8" s="162"/>
      <c r="S8" s="177"/>
    </row>
    <row r="9" spans="1:19" s="67" customFormat="1" ht="32.25" customHeight="1" x14ac:dyDescent="0.3">
      <c r="A9" s="63">
        <f>RANK(R9,R$9:R$14,0)</f>
        <v>1</v>
      </c>
      <c r="B9" s="68" t="s">
        <v>69</v>
      </c>
      <c r="C9" s="64">
        <v>1</v>
      </c>
      <c r="D9" s="70" t="s">
        <v>141</v>
      </c>
      <c r="E9" s="64" t="s">
        <v>43</v>
      </c>
      <c r="F9" s="65">
        <v>238.5</v>
      </c>
      <c r="G9" s="66">
        <f>F9/3.4</f>
        <v>70.14705882352942</v>
      </c>
      <c r="H9" s="63">
        <f>RANK(G9,G$9:G$14,0)</f>
        <v>1</v>
      </c>
      <c r="I9" s="65">
        <v>241.5</v>
      </c>
      <c r="J9" s="66">
        <f>I9/3.4</f>
        <v>71.029411764705884</v>
      </c>
      <c r="K9" s="63">
        <f>RANK(J9,J$9:J$14,0)</f>
        <v>1</v>
      </c>
      <c r="L9" s="65">
        <v>236.5</v>
      </c>
      <c r="M9" s="66">
        <f>L9/3.4</f>
        <v>69.558823529411768</v>
      </c>
      <c r="N9" s="63">
        <f>RANK(M9,M$9:M$14,0)</f>
        <v>1</v>
      </c>
      <c r="O9" s="63"/>
      <c r="P9" s="63"/>
      <c r="Q9" s="65">
        <f>F9+L9+I9</f>
        <v>716.5</v>
      </c>
      <c r="R9" s="66">
        <f>(G9+J9+M9)/3</f>
        <v>70.245098039215691</v>
      </c>
      <c r="S9" s="80">
        <v>2</v>
      </c>
    </row>
    <row r="10" spans="1:19" s="67" customFormat="1" ht="32.25" customHeight="1" x14ac:dyDescent="0.3">
      <c r="A10" s="63">
        <f>RANK(R10,R$9:R$14,0)</f>
        <v>2</v>
      </c>
      <c r="B10" s="68" t="s">
        <v>95</v>
      </c>
      <c r="C10" s="64">
        <v>2</v>
      </c>
      <c r="D10" s="70" t="s">
        <v>89</v>
      </c>
      <c r="E10" s="71" t="s">
        <v>143</v>
      </c>
      <c r="F10" s="65">
        <v>237</v>
      </c>
      <c r="G10" s="66">
        <f>F10/3.4</f>
        <v>69.705882352941174</v>
      </c>
      <c r="H10" s="63">
        <f>RANK(G10,G$9:G$14,0)</f>
        <v>2</v>
      </c>
      <c r="I10" s="65">
        <v>239.5</v>
      </c>
      <c r="J10" s="66">
        <f>I10/3.4</f>
        <v>70.441176470588232</v>
      </c>
      <c r="K10" s="63">
        <f>RANK(J10,J$9:J$14,0)</f>
        <v>2</v>
      </c>
      <c r="L10" s="65">
        <v>235.5</v>
      </c>
      <c r="M10" s="66">
        <f>L10/3.4</f>
        <v>69.264705882352942</v>
      </c>
      <c r="N10" s="63">
        <f>RANK(M10,M$9:M$14,0)</f>
        <v>2</v>
      </c>
      <c r="O10" s="63"/>
      <c r="P10" s="63"/>
      <c r="Q10" s="65">
        <f>F10+L10+I10</f>
        <v>712</v>
      </c>
      <c r="R10" s="66">
        <f>(G10+J10+M10)/3</f>
        <v>69.803921568627445</v>
      </c>
      <c r="S10" s="80">
        <v>2</v>
      </c>
    </row>
    <row r="11" spans="1:19" s="67" customFormat="1" ht="31.5" customHeight="1" x14ac:dyDescent="0.3">
      <c r="A11" s="63">
        <f>RANK(R11,R$9:R$14,0)</f>
        <v>3</v>
      </c>
      <c r="B11" s="68" t="s">
        <v>98</v>
      </c>
      <c r="C11" s="64">
        <v>2</v>
      </c>
      <c r="D11" s="70" t="s">
        <v>96</v>
      </c>
      <c r="E11" s="64" t="s">
        <v>43</v>
      </c>
      <c r="F11" s="65">
        <v>229</v>
      </c>
      <c r="G11" s="66">
        <f>F11/3.4</f>
        <v>67.352941176470594</v>
      </c>
      <c r="H11" s="63">
        <f>RANK(G11,G$9:G$14,0)</f>
        <v>4</v>
      </c>
      <c r="I11" s="65">
        <v>229</v>
      </c>
      <c r="J11" s="66">
        <f>I11/3.4</f>
        <v>67.352941176470594</v>
      </c>
      <c r="K11" s="63">
        <f>RANK(J11,J$9:J$14,0)</f>
        <v>5</v>
      </c>
      <c r="L11" s="65">
        <v>233</v>
      </c>
      <c r="M11" s="66">
        <f>L11/3.4</f>
        <v>68.529411764705884</v>
      </c>
      <c r="N11" s="63">
        <f>RANK(M11,M$9:M$14,0)</f>
        <v>3</v>
      </c>
      <c r="O11" s="63"/>
      <c r="P11" s="63"/>
      <c r="Q11" s="65">
        <f>F11+L11+I11</f>
        <v>691</v>
      </c>
      <c r="R11" s="66">
        <f>(G11+J11+M11)/3</f>
        <v>67.745098039215691</v>
      </c>
      <c r="S11" s="80">
        <v>3</v>
      </c>
    </row>
    <row r="12" spans="1:19" s="67" customFormat="1" ht="31.5" customHeight="1" x14ac:dyDescent="0.3">
      <c r="A12" s="63">
        <f>RANK(R12,R$9:R$14,0)</f>
        <v>4</v>
      </c>
      <c r="B12" s="74" t="s">
        <v>48</v>
      </c>
      <c r="C12" s="64">
        <v>2</v>
      </c>
      <c r="D12" s="70" t="s">
        <v>96</v>
      </c>
      <c r="E12" s="64" t="s">
        <v>43</v>
      </c>
      <c r="F12" s="65">
        <v>230</v>
      </c>
      <c r="G12" s="66">
        <f>F12/3.4</f>
        <v>67.64705882352942</v>
      </c>
      <c r="H12" s="63">
        <f>RANK(G12,G$9:G$14,0)</f>
        <v>3</v>
      </c>
      <c r="I12" s="65">
        <v>232</v>
      </c>
      <c r="J12" s="66">
        <f>I12/3.4</f>
        <v>68.235294117647058</v>
      </c>
      <c r="K12" s="63">
        <f>RANK(J12,J$9:J$14,0)</f>
        <v>3</v>
      </c>
      <c r="L12" s="65">
        <v>228</v>
      </c>
      <c r="M12" s="66">
        <f>L12/3.4</f>
        <v>67.058823529411768</v>
      </c>
      <c r="N12" s="63">
        <f>RANK(M12,M$9:M$14,0)</f>
        <v>5</v>
      </c>
      <c r="O12" s="63"/>
      <c r="P12" s="63"/>
      <c r="Q12" s="65">
        <f>F12+L12+I12</f>
        <v>690</v>
      </c>
      <c r="R12" s="66">
        <f>(G12+J12+M12)/3</f>
        <v>67.647058823529406</v>
      </c>
      <c r="S12" s="80">
        <v>2</v>
      </c>
    </row>
    <row r="13" spans="1:19" s="67" customFormat="1" ht="29.25" customHeight="1" x14ac:dyDescent="0.3">
      <c r="A13" s="63">
        <f>RANK(R13,R$9:R$14,0)</f>
        <v>5</v>
      </c>
      <c r="B13" s="68" t="s">
        <v>70</v>
      </c>
      <c r="C13" s="64">
        <v>2</v>
      </c>
      <c r="D13" s="70" t="s">
        <v>140</v>
      </c>
      <c r="E13" s="64" t="s">
        <v>43</v>
      </c>
      <c r="F13" s="65">
        <v>228</v>
      </c>
      <c r="G13" s="66">
        <f>F13/3.4</f>
        <v>67.058823529411768</v>
      </c>
      <c r="H13" s="63">
        <f>RANK(G13,G$9:G$14,0)</f>
        <v>5</v>
      </c>
      <c r="I13" s="65">
        <v>230</v>
      </c>
      <c r="J13" s="66">
        <f>I13/3.4</f>
        <v>67.64705882352942</v>
      </c>
      <c r="K13" s="63">
        <f>RANK(J13,J$9:J$14,0)</f>
        <v>4</v>
      </c>
      <c r="L13" s="65">
        <v>229</v>
      </c>
      <c r="M13" s="66">
        <f>L13/3.4</f>
        <v>67.352941176470594</v>
      </c>
      <c r="N13" s="63">
        <f>RANK(M13,M$9:M$14,0)</f>
        <v>4</v>
      </c>
      <c r="O13" s="63"/>
      <c r="P13" s="63"/>
      <c r="Q13" s="65">
        <f>F13+L13+I13</f>
        <v>687</v>
      </c>
      <c r="R13" s="66">
        <f>(G13+J13+M13)/3</f>
        <v>67.352941176470594</v>
      </c>
      <c r="S13" s="80">
        <v>2</v>
      </c>
    </row>
    <row r="14" spans="1:19" s="67" customFormat="1" ht="29.25" customHeight="1" x14ac:dyDescent="0.3">
      <c r="A14" s="63">
        <f>RANK(R14,R$9:R$14,0)</f>
        <v>6</v>
      </c>
      <c r="B14" s="68" t="s">
        <v>97</v>
      </c>
      <c r="C14" s="64">
        <v>2</v>
      </c>
      <c r="D14" s="70" t="s">
        <v>127</v>
      </c>
      <c r="E14" s="64" t="s">
        <v>43</v>
      </c>
      <c r="F14" s="65">
        <v>225</v>
      </c>
      <c r="G14" s="66">
        <f>F14/3.4</f>
        <v>66.17647058823529</v>
      </c>
      <c r="H14" s="63">
        <f>RANK(G14,G$9:G$14,0)</f>
        <v>6</v>
      </c>
      <c r="I14" s="65">
        <v>221.5</v>
      </c>
      <c r="J14" s="66">
        <f>I14/3.4</f>
        <v>65.14705882352942</v>
      </c>
      <c r="K14" s="63">
        <f>RANK(J14,J$9:J$14,0)</f>
        <v>6</v>
      </c>
      <c r="L14" s="65">
        <v>220</v>
      </c>
      <c r="M14" s="66">
        <f>L14/3.4</f>
        <v>64.705882352941174</v>
      </c>
      <c r="N14" s="63">
        <f>RANK(M14,M$9:M$14,0)</f>
        <v>6</v>
      </c>
      <c r="O14" s="63"/>
      <c r="P14" s="63"/>
      <c r="Q14" s="65">
        <f>F14+L14+I14</f>
        <v>666.5</v>
      </c>
      <c r="R14" s="66">
        <f>(G14+J14+M14)/3</f>
        <v>65.343137254901947</v>
      </c>
      <c r="S14" s="80">
        <v>3</v>
      </c>
    </row>
    <row r="15" spans="1:19" s="12" customFormat="1" ht="15.75" x14ac:dyDescent="0.25"/>
    <row r="16" spans="1:19" s="13" customFormat="1" ht="32.25" customHeight="1" x14ac:dyDescent="0.25">
      <c r="B16" s="13" t="s">
        <v>12</v>
      </c>
      <c r="J16" s="136" t="s">
        <v>215</v>
      </c>
      <c r="K16" s="136"/>
      <c r="L16" s="136"/>
      <c r="M16" s="136"/>
      <c r="N16" s="136"/>
      <c r="O16" s="136"/>
      <c r="P16" s="136"/>
      <c r="Q16" s="136"/>
      <c r="R16" s="136"/>
    </row>
    <row r="17" spans="2:18" s="13" customFormat="1" ht="32.25" customHeight="1" x14ac:dyDescent="0.25">
      <c r="B17" s="13" t="s">
        <v>13</v>
      </c>
      <c r="J17" s="153" t="s">
        <v>40</v>
      </c>
      <c r="K17" s="153"/>
      <c r="L17" s="153"/>
      <c r="M17" s="153"/>
      <c r="N17" s="153"/>
      <c r="O17" s="153"/>
      <c r="P17" s="153"/>
      <c r="Q17" s="153"/>
      <c r="R17" s="153"/>
    </row>
  </sheetData>
  <sortState ref="A9:S14">
    <sortCondition ref="A9"/>
  </sortState>
  <mergeCells count="23">
    <mergeCell ref="J17:R17"/>
    <mergeCell ref="O7:O8"/>
    <mergeCell ref="P7:P8"/>
    <mergeCell ref="Q7:Q8"/>
    <mergeCell ref="R7:R8"/>
    <mergeCell ref="S7:S8"/>
    <mergeCell ref="J16:R16"/>
    <mergeCell ref="A6:D6"/>
    <mergeCell ref="N6:S6"/>
    <mergeCell ref="A7:A8"/>
    <mergeCell ref="B7:B8"/>
    <mergeCell ref="C7:C8"/>
    <mergeCell ref="D7:D8"/>
    <mergeCell ref="E7:E8"/>
    <mergeCell ref="F7:H7"/>
    <mergeCell ref="I7:K7"/>
    <mergeCell ref="L7:N7"/>
    <mergeCell ref="A1:R1"/>
    <mergeCell ref="A2:R2"/>
    <mergeCell ref="A3:R3"/>
    <mergeCell ref="A4:R4"/>
    <mergeCell ref="A5:B5"/>
    <mergeCell ref="C5:E5"/>
  </mergeCells>
  <pageMargins left="0" right="0" top="0" bottom="0" header="0.31496062992125984" footer="0.31496062992125984"/>
  <pageSetup paperSize="9" scale="78" orientation="landscape" r:id="rId1"/>
  <rowBreaks count="1" manualBreakCount="1">
    <brk id="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zoomScale="70" zoomScaleNormal="90" zoomScaleSheetLayoutView="70" workbookViewId="0">
      <selection sqref="A1:R1"/>
    </sheetView>
  </sheetViews>
  <sheetFormatPr defaultRowHeight="15" x14ac:dyDescent="0.25"/>
  <cols>
    <col min="1" max="1" width="5.140625" style="1" customWidth="1"/>
    <col min="2" max="2" width="19.7109375" style="1" customWidth="1"/>
    <col min="3" max="3" width="6" style="1" customWidth="1"/>
    <col min="4" max="4" width="28.85546875" style="1" customWidth="1"/>
    <col min="5" max="5" width="26.5703125" style="1" customWidth="1"/>
    <col min="6" max="6" width="6.85546875" style="1" customWidth="1"/>
    <col min="7" max="7" width="10.28515625" style="1" customWidth="1"/>
    <col min="8" max="8" width="4.7109375" style="1" customWidth="1"/>
    <col min="9" max="12" width="6.85546875" style="1" customWidth="1"/>
    <col min="13" max="13" width="9.42578125" style="1" customWidth="1"/>
    <col min="14" max="14" width="4.140625" style="1" customWidth="1"/>
    <col min="15" max="15" width="2.5703125" style="1" customWidth="1"/>
    <col min="16" max="16" width="2.42578125" style="1" customWidth="1"/>
    <col min="17" max="17" width="7.28515625" style="1" customWidth="1"/>
    <col min="18" max="18" width="9.85546875" style="1" customWidth="1"/>
    <col min="19" max="19" width="6.140625" style="1" customWidth="1"/>
    <col min="20" max="16384" width="9.140625" style="1"/>
  </cols>
  <sheetData>
    <row r="1" spans="1:19" s="110" customFormat="1" ht="46.5" x14ac:dyDescent="0.7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14" customFormat="1" ht="23.25" customHeight="1" x14ac:dyDescent="0.25">
      <c r="A2" s="188" t="s">
        <v>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9" s="14" customFormat="1" ht="23.25" customHeight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9" s="14" customFormat="1" ht="23.25" customHeight="1" x14ac:dyDescent="0.25">
      <c r="A4" s="174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9" s="14" customFormat="1" ht="23.25" customHeight="1" x14ac:dyDescent="0.25">
      <c r="A5" s="175" t="s">
        <v>49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9" s="4" customFormat="1" ht="46.5" customHeight="1" x14ac:dyDescent="0.25">
      <c r="A6" s="180" t="s">
        <v>34</v>
      </c>
      <c r="B6" s="180"/>
      <c r="C6" s="181" t="s">
        <v>163</v>
      </c>
      <c r="D6" s="181"/>
      <c r="E6" s="181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s="52" customFormat="1" ht="23.25" customHeight="1" x14ac:dyDescent="0.3">
      <c r="A7" s="107" t="s">
        <v>18</v>
      </c>
      <c r="B7" s="107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89" t="s">
        <v>130</v>
      </c>
      <c r="P7" s="189"/>
      <c r="Q7" s="189"/>
      <c r="R7" s="189"/>
      <c r="S7" s="189"/>
    </row>
    <row r="8" spans="1:19" s="2" customFormat="1" ht="15" customHeight="1" x14ac:dyDescent="0.25">
      <c r="A8" s="141" t="s">
        <v>2</v>
      </c>
      <c r="B8" s="143" t="s">
        <v>23</v>
      </c>
      <c r="C8" s="159" t="s">
        <v>3</v>
      </c>
      <c r="D8" s="143" t="s">
        <v>24</v>
      </c>
      <c r="E8" s="143" t="s">
        <v>19</v>
      </c>
      <c r="F8" s="182" t="s">
        <v>22</v>
      </c>
      <c r="G8" s="182"/>
      <c r="H8" s="182"/>
      <c r="I8" s="183" t="s">
        <v>21</v>
      </c>
      <c r="J8" s="184"/>
      <c r="K8" s="184"/>
      <c r="L8" s="184"/>
      <c r="M8" s="184"/>
      <c r="N8" s="185"/>
      <c r="O8" s="186" t="s">
        <v>20</v>
      </c>
      <c r="P8" s="186" t="s">
        <v>5</v>
      </c>
      <c r="Q8" s="141" t="s">
        <v>15</v>
      </c>
      <c r="R8" s="145" t="s">
        <v>6</v>
      </c>
      <c r="S8" s="176" t="s">
        <v>7</v>
      </c>
    </row>
    <row r="9" spans="1:19" s="2" customFormat="1" ht="56.25" customHeight="1" x14ac:dyDescent="0.25">
      <c r="A9" s="142"/>
      <c r="B9" s="144"/>
      <c r="C9" s="167"/>
      <c r="D9" s="144"/>
      <c r="E9" s="144"/>
      <c r="F9" s="42" t="s">
        <v>8</v>
      </c>
      <c r="G9" s="43" t="s">
        <v>9</v>
      </c>
      <c r="H9" s="44" t="s">
        <v>2</v>
      </c>
      <c r="I9" s="44" t="s">
        <v>154</v>
      </c>
      <c r="J9" s="44" t="s">
        <v>155</v>
      </c>
      <c r="K9" s="44" t="s">
        <v>156</v>
      </c>
      <c r="L9" s="44" t="s">
        <v>157</v>
      </c>
      <c r="M9" s="45" t="s">
        <v>9</v>
      </c>
      <c r="N9" s="44" t="s">
        <v>2</v>
      </c>
      <c r="O9" s="187"/>
      <c r="P9" s="187"/>
      <c r="Q9" s="142"/>
      <c r="R9" s="146"/>
      <c r="S9" s="177"/>
    </row>
    <row r="10" spans="1:19" s="104" customFormat="1" ht="33" customHeight="1" x14ac:dyDescent="0.25">
      <c r="A10" s="101">
        <f>RANK(R10,R$10:R$27,0)</f>
        <v>1</v>
      </c>
      <c r="B10" s="68" t="s">
        <v>69</v>
      </c>
      <c r="C10" s="64">
        <v>1</v>
      </c>
      <c r="D10" s="70" t="s">
        <v>141</v>
      </c>
      <c r="E10" s="64" t="s">
        <v>43</v>
      </c>
      <c r="F10" s="102">
        <v>140.5</v>
      </c>
      <c r="G10" s="103">
        <f>F10/2</f>
        <v>70.25</v>
      </c>
      <c r="H10" s="101">
        <f>RANK(G10,G$10:G$27,0)</f>
        <v>1</v>
      </c>
      <c r="I10" s="102">
        <v>6.9</v>
      </c>
      <c r="J10" s="102">
        <v>6.9</v>
      </c>
      <c r="K10" s="102">
        <v>6.9</v>
      </c>
      <c r="L10" s="102">
        <v>7</v>
      </c>
      <c r="M10" s="103">
        <f>(I10+J10+L10+K10)/0.4</f>
        <v>69.25</v>
      </c>
      <c r="N10" s="101">
        <f>RANK(M10,M$10:M$27,0)</f>
        <v>1</v>
      </c>
      <c r="O10" s="101"/>
      <c r="P10" s="101"/>
      <c r="Q10" s="102">
        <f>(F10+I10)</f>
        <v>147.4</v>
      </c>
      <c r="R10" s="103">
        <f>(G10+M10)/2</f>
        <v>69.75</v>
      </c>
      <c r="S10" s="225">
        <v>2</v>
      </c>
    </row>
    <row r="11" spans="1:19" s="104" customFormat="1" ht="33" customHeight="1" x14ac:dyDescent="0.25">
      <c r="A11" s="101">
        <f>RANK(R11,R$10:R$27,0)</f>
        <v>2</v>
      </c>
      <c r="B11" s="68" t="s">
        <v>77</v>
      </c>
      <c r="C11" s="64">
        <v>2</v>
      </c>
      <c r="D11" s="70" t="s">
        <v>121</v>
      </c>
      <c r="E11" s="64" t="s">
        <v>43</v>
      </c>
      <c r="F11" s="102">
        <v>138.5</v>
      </c>
      <c r="G11" s="103">
        <f>F11/2</f>
        <v>69.25</v>
      </c>
      <c r="H11" s="101">
        <f>RANK(G11,G$10:G$27,0)</f>
        <v>2</v>
      </c>
      <c r="I11" s="102">
        <v>6.7</v>
      </c>
      <c r="J11" s="102">
        <v>6.7</v>
      </c>
      <c r="K11" s="102">
        <v>6.8</v>
      </c>
      <c r="L11" s="102">
        <v>6.8</v>
      </c>
      <c r="M11" s="103">
        <f>(I11+J11+L11+K11)/0.4</f>
        <v>67.5</v>
      </c>
      <c r="N11" s="101">
        <f>RANK(M11,M$10:M$27,0)</f>
        <v>2</v>
      </c>
      <c r="O11" s="101"/>
      <c r="P11" s="101"/>
      <c r="Q11" s="102">
        <f>(F11+I11)</f>
        <v>145.19999999999999</v>
      </c>
      <c r="R11" s="103">
        <f>(G11+M11)/2</f>
        <v>68.375</v>
      </c>
      <c r="S11" s="225">
        <v>2</v>
      </c>
    </row>
    <row r="12" spans="1:19" s="104" customFormat="1" ht="33" customHeight="1" x14ac:dyDescent="0.25">
      <c r="A12" s="101">
        <f>RANK(R12,R$10:R$27,0)</f>
        <v>3</v>
      </c>
      <c r="B12" s="68" t="s">
        <v>161</v>
      </c>
      <c r="C12" s="64">
        <v>3</v>
      </c>
      <c r="D12" s="70" t="s">
        <v>52</v>
      </c>
      <c r="E12" s="64" t="s">
        <v>43</v>
      </c>
      <c r="F12" s="102">
        <v>135.5</v>
      </c>
      <c r="G12" s="103">
        <f>F12/2</f>
        <v>67.75</v>
      </c>
      <c r="H12" s="101">
        <f>RANK(G12,G$10:G$27,0)</f>
        <v>3</v>
      </c>
      <c r="I12" s="102">
        <v>6.4</v>
      </c>
      <c r="J12" s="102">
        <v>6.6</v>
      </c>
      <c r="K12" s="102">
        <v>6.8</v>
      </c>
      <c r="L12" s="102">
        <v>6.6</v>
      </c>
      <c r="M12" s="103">
        <f>(I12+J12+L12+K12)/0.4</f>
        <v>66</v>
      </c>
      <c r="N12" s="101">
        <f>RANK(M12,M$10:M$27,0)</f>
        <v>3</v>
      </c>
      <c r="O12" s="101"/>
      <c r="P12" s="101"/>
      <c r="Q12" s="102">
        <f>(F12+I12)</f>
        <v>141.9</v>
      </c>
      <c r="R12" s="103">
        <f>(G12+M12)/2</f>
        <v>66.875</v>
      </c>
      <c r="S12" s="225">
        <v>3</v>
      </c>
    </row>
    <row r="13" spans="1:19" s="104" customFormat="1" ht="33" customHeight="1" x14ac:dyDescent="0.25">
      <c r="A13" s="101">
        <f>RANK(R13,R$10:R$27,0)</f>
        <v>4</v>
      </c>
      <c r="B13" s="68" t="s">
        <v>76</v>
      </c>
      <c r="C13" s="64">
        <v>2</v>
      </c>
      <c r="D13" s="226" t="s">
        <v>52</v>
      </c>
      <c r="E13" s="64" t="s">
        <v>43</v>
      </c>
      <c r="F13" s="102">
        <v>134</v>
      </c>
      <c r="G13" s="103">
        <f>F13/2</f>
        <v>67</v>
      </c>
      <c r="H13" s="101">
        <f>RANK(G13,G$10:G$27,0)</f>
        <v>4</v>
      </c>
      <c r="I13" s="102">
        <v>6.3</v>
      </c>
      <c r="J13" s="102">
        <v>6.5</v>
      </c>
      <c r="K13" s="102">
        <v>6.4</v>
      </c>
      <c r="L13" s="102">
        <v>6.5</v>
      </c>
      <c r="M13" s="103">
        <f>(I13+J13+L13+K13)/0.4</f>
        <v>64.25</v>
      </c>
      <c r="N13" s="101">
        <f>RANK(M13,M$10:M$27,0)</f>
        <v>7</v>
      </c>
      <c r="O13" s="101"/>
      <c r="P13" s="101"/>
      <c r="Q13" s="102">
        <f>(F13+I13)</f>
        <v>140.30000000000001</v>
      </c>
      <c r="R13" s="103">
        <f>(G13+M13)/2</f>
        <v>65.625</v>
      </c>
      <c r="S13" s="225">
        <v>3</v>
      </c>
    </row>
    <row r="14" spans="1:19" s="104" customFormat="1" ht="33" customHeight="1" x14ac:dyDescent="0.25">
      <c r="A14" s="101">
        <f>RANK(R14,R$10:R$27,0)</f>
        <v>4</v>
      </c>
      <c r="B14" s="68" t="s">
        <v>78</v>
      </c>
      <c r="C14" s="64">
        <v>2</v>
      </c>
      <c r="D14" s="226" t="s">
        <v>44</v>
      </c>
      <c r="E14" s="64" t="s">
        <v>43</v>
      </c>
      <c r="F14" s="102">
        <v>132</v>
      </c>
      <c r="G14" s="103">
        <f>F14/2</f>
        <v>66</v>
      </c>
      <c r="H14" s="101">
        <f>RANK(G14,G$10:G$27,0)</f>
        <v>5</v>
      </c>
      <c r="I14" s="102">
        <v>6.5</v>
      </c>
      <c r="J14" s="102">
        <v>6.5</v>
      </c>
      <c r="K14" s="102">
        <v>6.5</v>
      </c>
      <c r="L14" s="102">
        <v>6.6</v>
      </c>
      <c r="M14" s="103">
        <f>(I14+J14+L14+K14)/0.4</f>
        <v>65.25</v>
      </c>
      <c r="N14" s="101">
        <f>RANK(M14,M$10:M$27,0)</f>
        <v>4</v>
      </c>
      <c r="O14" s="101"/>
      <c r="P14" s="101"/>
      <c r="Q14" s="102">
        <f>(F14+I14)</f>
        <v>138.5</v>
      </c>
      <c r="R14" s="103">
        <f>(G14+M14)/2</f>
        <v>65.625</v>
      </c>
      <c r="S14" s="225">
        <v>3</v>
      </c>
    </row>
    <row r="15" spans="1:19" s="104" customFormat="1" ht="33" customHeight="1" x14ac:dyDescent="0.25">
      <c r="A15" s="101">
        <f>RANK(R15,R$10:R$27,0)</f>
        <v>6</v>
      </c>
      <c r="B15" s="68" t="s">
        <v>113</v>
      </c>
      <c r="C15" s="75">
        <v>2</v>
      </c>
      <c r="D15" s="226" t="s">
        <v>114</v>
      </c>
      <c r="E15" s="64" t="s">
        <v>43</v>
      </c>
      <c r="F15" s="102">
        <v>131.5</v>
      </c>
      <c r="G15" s="103">
        <f>F15/2</f>
        <v>65.75</v>
      </c>
      <c r="H15" s="101">
        <f>RANK(G15,G$10:G$27,0)</f>
        <v>6</v>
      </c>
      <c r="I15" s="102">
        <v>6.5</v>
      </c>
      <c r="J15" s="102">
        <v>6.4</v>
      </c>
      <c r="K15" s="102">
        <v>6.5</v>
      </c>
      <c r="L15" s="102">
        <v>6.6</v>
      </c>
      <c r="M15" s="103">
        <f>(I15+J15+L15+K15)/0.4</f>
        <v>65</v>
      </c>
      <c r="N15" s="101">
        <f>RANK(M15,M$10:M$27,0)</f>
        <v>5</v>
      </c>
      <c r="O15" s="101"/>
      <c r="P15" s="101"/>
      <c r="Q15" s="102">
        <f>(F15+I15)</f>
        <v>138</v>
      </c>
      <c r="R15" s="103">
        <f>(G15+M15)/2</f>
        <v>65.375</v>
      </c>
      <c r="S15" s="225">
        <v>2</v>
      </c>
    </row>
    <row r="16" spans="1:19" s="104" customFormat="1" ht="33" customHeight="1" x14ac:dyDescent="0.25">
      <c r="A16" s="101">
        <f>RANK(R16,R$10:R$27,0)</f>
        <v>7</v>
      </c>
      <c r="B16" s="68" t="s">
        <v>172</v>
      </c>
      <c r="C16" s="64" t="s">
        <v>11</v>
      </c>
      <c r="D16" s="226" t="s">
        <v>173</v>
      </c>
      <c r="E16" s="64" t="s">
        <v>43</v>
      </c>
      <c r="F16" s="102">
        <v>126.5</v>
      </c>
      <c r="G16" s="103">
        <f>F16/2</f>
        <v>63.25</v>
      </c>
      <c r="H16" s="101">
        <f>RANK(G16,G$10:G$27,0)</f>
        <v>9</v>
      </c>
      <c r="I16" s="102">
        <v>6.4</v>
      </c>
      <c r="J16" s="102">
        <v>6.5</v>
      </c>
      <c r="K16" s="102">
        <v>6.5</v>
      </c>
      <c r="L16" s="102">
        <v>6.5</v>
      </c>
      <c r="M16" s="103">
        <f>(I16+J16+L16+K16)/0.4</f>
        <v>64.749999999999986</v>
      </c>
      <c r="N16" s="101">
        <f>RANK(M16,M$10:M$27,0)</f>
        <v>6</v>
      </c>
      <c r="O16" s="101"/>
      <c r="P16" s="101"/>
      <c r="Q16" s="102">
        <f>(F16+I16)</f>
        <v>132.9</v>
      </c>
      <c r="R16" s="103">
        <f>(G16+M16)/2</f>
        <v>63.999999999999993</v>
      </c>
      <c r="S16" s="225" t="s">
        <v>10</v>
      </c>
    </row>
    <row r="17" spans="1:19" s="104" customFormat="1" ht="33" customHeight="1" x14ac:dyDescent="0.25">
      <c r="A17" s="101">
        <f>RANK(R17,R$10:R$27,0)</f>
        <v>8</v>
      </c>
      <c r="B17" s="227" t="s">
        <v>123</v>
      </c>
      <c r="C17" s="75">
        <v>2</v>
      </c>
      <c r="D17" s="228" t="s">
        <v>57</v>
      </c>
      <c r="E17" s="64" t="s">
        <v>43</v>
      </c>
      <c r="F17" s="102">
        <v>130</v>
      </c>
      <c r="G17" s="103">
        <f>F17/2</f>
        <v>65</v>
      </c>
      <c r="H17" s="101">
        <f>RANK(G17,G$10:G$27,0)</f>
        <v>7</v>
      </c>
      <c r="I17" s="102">
        <v>6.2</v>
      </c>
      <c r="J17" s="102">
        <v>6.3</v>
      </c>
      <c r="K17" s="102">
        <v>6.1</v>
      </c>
      <c r="L17" s="102">
        <v>6.2</v>
      </c>
      <c r="M17" s="103">
        <f>(I17+J17+L17+K17)/0.4</f>
        <v>61.999999999999993</v>
      </c>
      <c r="N17" s="101">
        <f>RANK(M17,M$10:M$27,0)</f>
        <v>15</v>
      </c>
      <c r="O17" s="101"/>
      <c r="P17" s="101"/>
      <c r="Q17" s="102">
        <f>(F17+I17)</f>
        <v>136.19999999999999</v>
      </c>
      <c r="R17" s="103">
        <f>(G17+M17)/2</f>
        <v>63.5</v>
      </c>
      <c r="S17" s="225" t="s">
        <v>10</v>
      </c>
    </row>
    <row r="18" spans="1:19" s="104" customFormat="1" ht="33" customHeight="1" x14ac:dyDescent="0.25">
      <c r="A18" s="101">
        <f>RANK(R18,R$10:R$27,0)</f>
        <v>8</v>
      </c>
      <c r="B18" s="229" t="s">
        <v>178</v>
      </c>
      <c r="C18" s="99">
        <v>2</v>
      </c>
      <c r="D18" s="230" t="s">
        <v>160</v>
      </c>
      <c r="E18" s="64" t="s">
        <v>43</v>
      </c>
      <c r="F18" s="102">
        <v>126</v>
      </c>
      <c r="G18" s="103">
        <f>F18/2</f>
        <v>63</v>
      </c>
      <c r="H18" s="101">
        <f>RANK(G18,G$10:G$27,0)</f>
        <v>10</v>
      </c>
      <c r="I18" s="102">
        <v>6.4</v>
      </c>
      <c r="J18" s="102">
        <v>6.3</v>
      </c>
      <c r="K18" s="102">
        <v>6.5</v>
      </c>
      <c r="L18" s="102">
        <v>6.4</v>
      </c>
      <c r="M18" s="103">
        <f>(I18+J18+L18+K18)/0.4</f>
        <v>64</v>
      </c>
      <c r="N18" s="101">
        <f>RANK(M18,M$10:M$27,0)</f>
        <v>8</v>
      </c>
      <c r="O18" s="101"/>
      <c r="P18" s="101"/>
      <c r="Q18" s="102">
        <f>(F18+I18)</f>
        <v>132.4</v>
      </c>
      <c r="R18" s="103">
        <f>(G18+M18)/2</f>
        <v>63.5</v>
      </c>
      <c r="S18" s="225" t="s">
        <v>10</v>
      </c>
    </row>
    <row r="19" spans="1:19" s="104" customFormat="1" ht="33" customHeight="1" x14ac:dyDescent="0.25">
      <c r="A19" s="101">
        <f>RANK(R19,R$10:R$27,0)</f>
        <v>10</v>
      </c>
      <c r="B19" s="231" t="s">
        <v>153</v>
      </c>
      <c r="C19" s="232" t="s">
        <v>11</v>
      </c>
      <c r="D19" s="226" t="s">
        <v>44</v>
      </c>
      <c r="E19" s="64" t="s">
        <v>43</v>
      </c>
      <c r="F19" s="102">
        <v>127.5</v>
      </c>
      <c r="G19" s="103">
        <f>F19/2</f>
        <v>63.75</v>
      </c>
      <c r="H19" s="101">
        <f>RANK(G19,G$10:G$27,0)</f>
        <v>8</v>
      </c>
      <c r="I19" s="102">
        <v>6.3</v>
      </c>
      <c r="J19" s="102">
        <v>6.2</v>
      </c>
      <c r="K19" s="102">
        <v>6.4</v>
      </c>
      <c r="L19" s="102">
        <v>6.3</v>
      </c>
      <c r="M19" s="103">
        <f>(I19+J19+L19+K19)/0.4</f>
        <v>63.000000000000007</v>
      </c>
      <c r="N19" s="101">
        <f>RANK(M19,M$10:M$27,0)</f>
        <v>12</v>
      </c>
      <c r="O19" s="101"/>
      <c r="P19" s="101"/>
      <c r="Q19" s="102">
        <f>(F19+I19)</f>
        <v>133.80000000000001</v>
      </c>
      <c r="R19" s="103">
        <f>(G19+M19)/2</f>
        <v>63.375</v>
      </c>
      <c r="S19" s="225" t="s">
        <v>10</v>
      </c>
    </row>
    <row r="20" spans="1:19" s="104" customFormat="1" ht="33" customHeight="1" x14ac:dyDescent="0.25">
      <c r="A20" s="101">
        <f>RANK(R20,R$10:R$27,0)</f>
        <v>11</v>
      </c>
      <c r="B20" s="68" t="s">
        <v>158</v>
      </c>
      <c r="C20" s="75" t="s">
        <v>159</v>
      </c>
      <c r="D20" s="226" t="s">
        <v>160</v>
      </c>
      <c r="E20" s="64" t="s">
        <v>43</v>
      </c>
      <c r="F20" s="102">
        <v>125</v>
      </c>
      <c r="G20" s="103">
        <f>F20/2</f>
        <v>62.5</v>
      </c>
      <c r="H20" s="101">
        <f>RANK(G20,G$10:G$27,0)</f>
        <v>12</v>
      </c>
      <c r="I20" s="102">
        <v>6.4</v>
      </c>
      <c r="J20" s="102">
        <v>6.3</v>
      </c>
      <c r="K20" s="102">
        <v>6.4</v>
      </c>
      <c r="L20" s="102">
        <v>6.5</v>
      </c>
      <c r="M20" s="103">
        <f>(I20+J20+L20+K20)/0.4</f>
        <v>64</v>
      </c>
      <c r="N20" s="101">
        <f>RANK(M20,M$10:M$27,0)</f>
        <v>8</v>
      </c>
      <c r="O20" s="101"/>
      <c r="P20" s="101"/>
      <c r="Q20" s="102">
        <f>(F20+I20)</f>
        <v>131.4</v>
      </c>
      <c r="R20" s="103">
        <f>(G20+M20)/2</f>
        <v>63.25</v>
      </c>
      <c r="S20" s="225" t="s">
        <v>10</v>
      </c>
    </row>
    <row r="21" spans="1:19" s="104" customFormat="1" ht="33" customHeight="1" x14ac:dyDescent="0.25">
      <c r="A21" s="101">
        <f>RANK(R21,R$10:R$27,0)</f>
        <v>12</v>
      </c>
      <c r="B21" s="68" t="s">
        <v>177</v>
      </c>
      <c r="C21" s="64">
        <v>3</v>
      </c>
      <c r="D21" s="226" t="s">
        <v>112</v>
      </c>
      <c r="E21" s="64" t="s">
        <v>43</v>
      </c>
      <c r="F21" s="102">
        <v>126</v>
      </c>
      <c r="G21" s="103">
        <f>F21/2</f>
        <v>63</v>
      </c>
      <c r="H21" s="101">
        <f>RANK(G21,G$10:G$27,0)</f>
        <v>10</v>
      </c>
      <c r="I21" s="102">
        <v>6.2</v>
      </c>
      <c r="J21" s="102">
        <v>6.3</v>
      </c>
      <c r="K21" s="102">
        <v>6.2</v>
      </c>
      <c r="L21" s="102">
        <v>6.3</v>
      </c>
      <c r="M21" s="103">
        <f>(I21+J21+L21+K21)/0.4</f>
        <v>62.5</v>
      </c>
      <c r="N21" s="101">
        <f>RANK(M21,M$10:M$27,0)</f>
        <v>13</v>
      </c>
      <c r="O21" s="101"/>
      <c r="P21" s="101"/>
      <c r="Q21" s="102">
        <f>(F21+I21)</f>
        <v>132.19999999999999</v>
      </c>
      <c r="R21" s="103">
        <f>(G21+M21)/2</f>
        <v>62.75</v>
      </c>
      <c r="S21" s="225" t="s">
        <v>159</v>
      </c>
    </row>
    <row r="22" spans="1:19" s="104" customFormat="1" ht="33" customHeight="1" x14ac:dyDescent="0.25">
      <c r="A22" s="101">
        <f>RANK(R22,R$10:R$27,0)</f>
        <v>13</v>
      </c>
      <c r="B22" s="233" t="s">
        <v>119</v>
      </c>
      <c r="C22" s="53" t="s">
        <v>11</v>
      </c>
      <c r="D22" s="226" t="s">
        <v>112</v>
      </c>
      <c r="E22" s="64" t="s">
        <v>43</v>
      </c>
      <c r="F22" s="102">
        <v>125</v>
      </c>
      <c r="G22" s="103">
        <f>F22/2</f>
        <v>62.5</v>
      </c>
      <c r="H22" s="101">
        <f>RANK(G22,G$10:G$27,0)</f>
        <v>12</v>
      </c>
      <c r="I22" s="102">
        <v>6.3</v>
      </c>
      <c r="J22" s="102">
        <v>6.2</v>
      </c>
      <c r="K22" s="102">
        <v>6</v>
      </c>
      <c r="L22" s="102">
        <v>6.3</v>
      </c>
      <c r="M22" s="103">
        <f>(I22+J22+L22+K22)/0.4</f>
        <v>62</v>
      </c>
      <c r="N22" s="101">
        <f>RANK(M22,M$10:M$27,0)</f>
        <v>14</v>
      </c>
      <c r="O22" s="101"/>
      <c r="P22" s="101"/>
      <c r="Q22" s="102">
        <f>(F22+I22)</f>
        <v>131.30000000000001</v>
      </c>
      <c r="R22" s="103">
        <f>(G22+M22)/2</f>
        <v>62.25</v>
      </c>
      <c r="S22" s="225" t="s">
        <v>159</v>
      </c>
    </row>
    <row r="23" spans="1:19" s="104" customFormat="1" ht="33" customHeight="1" x14ac:dyDescent="0.25">
      <c r="A23" s="101">
        <f>RANK(R23,R$10:R$27,0)</f>
        <v>14</v>
      </c>
      <c r="B23" s="68" t="s">
        <v>117</v>
      </c>
      <c r="C23" s="64" t="s">
        <v>11</v>
      </c>
      <c r="D23" s="226" t="s">
        <v>160</v>
      </c>
      <c r="E23" s="64" t="s">
        <v>43</v>
      </c>
      <c r="F23" s="102">
        <v>121.5</v>
      </c>
      <c r="G23" s="103">
        <f>F23/2</f>
        <v>60.75</v>
      </c>
      <c r="H23" s="101">
        <f>RANK(G23,G$10:G$27,0)</f>
        <v>15</v>
      </c>
      <c r="I23" s="102">
        <v>6.4</v>
      </c>
      <c r="J23" s="102">
        <v>6.3</v>
      </c>
      <c r="K23" s="102">
        <v>6.3</v>
      </c>
      <c r="L23" s="102">
        <v>6.4</v>
      </c>
      <c r="M23" s="103">
        <f>(I23+J23+L23+K23)/0.4</f>
        <v>63.5</v>
      </c>
      <c r="N23" s="101">
        <f>RANK(M23,M$10:M$27,0)</f>
        <v>11</v>
      </c>
      <c r="O23" s="101"/>
      <c r="P23" s="101"/>
      <c r="Q23" s="102">
        <f>(F23+I23)</f>
        <v>127.9</v>
      </c>
      <c r="R23" s="103">
        <f>(G23+M23)/2</f>
        <v>62.125</v>
      </c>
      <c r="S23" s="225" t="s">
        <v>159</v>
      </c>
    </row>
    <row r="24" spans="1:19" s="104" customFormat="1" ht="33" customHeight="1" x14ac:dyDescent="0.25">
      <c r="A24" s="101">
        <f>RANK(R24,R$10:R$27,0)</f>
        <v>15</v>
      </c>
      <c r="B24" s="68" t="s">
        <v>176</v>
      </c>
      <c r="C24" s="64" t="s">
        <v>11</v>
      </c>
      <c r="D24" s="226" t="s">
        <v>160</v>
      </c>
      <c r="E24" s="64" t="s">
        <v>43</v>
      </c>
      <c r="F24" s="102">
        <v>124.5</v>
      </c>
      <c r="G24" s="103">
        <f>F24/2</f>
        <v>62.25</v>
      </c>
      <c r="H24" s="101">
        <f>RANK(G24,G$10:G$27,0)</f>
        <v>14</v>
      </c>
      <c r="I24" s="102">
        <v>6.4</v>
      </c>
      <c r="J24" s="102">
        <v>6</v>
      </c>
      <c r="K24" s="102">
        <v>6</v>
      </c>
      <c r="L24" s="102">
        <v>6.2</v>
      </c>
      <c r="M24" s="103">
        <f>(I24+J24+L24+K24)/0.4</f>
        <v>61.5</v>
      </c>
      <c r="N24" s="101">
        <f>RANK(M24,M$10:M$27,0)</f>
        <v>16</v>
      </c>
      <c r="O24" s="101"/>
      <c r="P24" s="101"/>
      <c r="Q24" s="102">
        <f>(F24+I24)</f>
        <v>130.9</v>
      </c>
      <c r="R24" s="103">
        <f>(G24+M24)/2</f>
        <v>61.875</v>
      </c>
      <c r="S24" s="225" t="s">
        <v>137</v>
      </c>
    </row>
    <row r="25" spans="1:19" s="104" customFormat="1" ht="33" customHeight="1" x14ac:dyDescent="0.25">
      <c r="A25" s="101" t="s">
        <v>214</v>
      </c>
      <c r="B25" s="68" t="s">
        <v>170</v>
      </c>
      <c r="C25" s="75" t="s">
        <v>11</v>
      </c>
      <c r="D25" s="70" t="s">
        <v>171</v>
      </c>
      <c r="E25" s="64" t="s">
        <v>115</v>
      </c>
      <c r="F25" s="102">
        <v>119.5</v>
      </c>
      <c r="G25" s="103">
        <f>F25/2</f>
        <v>59.75</v>
      </c>
      <c r="H25" s="101">
        <f>RANK(G25,G$10:G$27,0)</f>
        <v>17</v>
      </c>
      <c r="I25" s="102">
        <v>6.5</v>
      </c>
      <c r="J25" s="102">
        <v>6.3</v>
      </c>
      <c r="K25" s="102">
        <v>6.2</v>
      </c>
      <c r="L25" s="102">
        <v>6.5</v>
      </c>
      <c r="M25" s="103">
        <f>(I25+J25+L25+K25)/0.4</f>
        <v>63.75</v>
      </c>
      <c r="N25" s="101">
        <f>RANK(M25,M$10:M$27,0)</f>
        <v>10</v>
      </c>
      <c r="O25" s="101"/>
      <c r="P25" s="101"/>
      <c r="Q25" s="102">
        <f>(F25+I25)</f>
        <v>126</v>
      </c>
      <c r="R25" s="103">
        <f>(G25+M25)/2</f>
        <v>61.75</v>
      </c>
      <c r="S25" s="225"/>
    </row>
    <row r="26" spans="1:19" s="104" customFormat="1" ht="33" customHeight="1" x14ac:dyDescent="0.25">
      <c r="A26" s="101">
        <v>16</v>
      </c>
      <c r="B26" s="68" t="s">
        <v>174</v>
      </c>
      <c r="C26" s="64" t="s">
        <v>11</v>
      </c>
      <c r="D26" s="70" t="s">
        <v>112</v>
      </c>
      <c r="E26" s="64" t="s">
        <v>43</v>
      </c>
      <c r="F26" s="102">
        <v>121</v>
      </c>
      <c r="G26" s="103">
        <f>F26/2</f>
        <v>60.5</v>
      </c>
      <c r="H26" s="101">
        <f>RANK(G26,G$10:G$27,0)</f>
        <v>16</v>
      </c>
      <c r="I26" s="102">
        <v>6.2</v>
      </c>
      <c r="J26" s="102">
        <v>6</v>
      </c>
      <c r="K26" s="102">
        <v>6</v>
      </c>
      <c r="L26" s="102">
        <v>6.2</v>
      </c>
      <c r="M26" s="103">
        <f>(I26+J26+L26+K26)/0.4</f>
        <v>60.999999999999993</v>
      </c>
      <c r="N26" s="101">
        <f>RANK(M26,M$10:M$27,0)</f>
        <v>17</v>
      </c>
      <c r="O26" s="101"/>
      <c r="P26" s="101"/>
      <c r="Q26" s="102">
        <f>(F26+I26)</f>
        <v>127.2</v>
      </c>
      <c r="R26" s="103">
        <f>(G26+M26)/2</f>
        <v>60.75</v>
      </c>
      <c r="S26" s="225" t="s">
        <v>137</v>
      </c>
    </row>
    <row r="27" spans="1:19" s="104" customFormat="1" ht="33" customHeight="1" x14ac:dyDescent="0.25">
      <c r="A27" s="101">
        <v>17</v>
      </c>
      <c r="B27" s="68" t="s">
        <v>124</v>
      </c>
      <c r="C27" s="64" t="s">
        <v>11</v>
      </c>
      <c r="D27" s="226" t="s">
        <v>175</v>
      </c>
      <c r="E27" s="64" t="s">
        <v>43</v>
      </c>
      <c r="F27" s="102">
        <v>108.5</v>
      </c>
      <c r="G27" s="103">
        <f>F27/2</f>
        <v>54.25</v>
      </c>
      <c r="H27" s="101">
        <f>RANK(G27,G$10:G$27,0)</f>
        <v>18</v>
      </c>
      <c r="I27" s="102">
        <v>6.3</v>
      </c>
      <c r="J27" s="102">
        <v>5.8</v>
      </c>
      <c r="K27" s="102">
        <v>5.8</v>
      </c>
      <c r="L27" s="102">
        <v>6</v>
      </c>
      <c r="M27" s="103">
        <f>(I27+J27+L27+K27)/0.4</f>
        <v>59.75</v>
      </c>
      <c r="N27" s="101">
        <f>RANK(M27,M$10:M$27,0)</f>
        <v>18</v>
      </c>
      <c r="O27" s="101"/>
      <c r="P27" s="101"/>
      <c r="Q27" s="102">
        <f>(F27+I27)</f>
        <v>114.8</v>
      </c>
      <c r="R27" s="103">
        <f>(G27+M27)/2</f>
        <v>57</v>
      </c>
      <c r="S27" s="225" t="s">
        <v>159</v>
      </c>
    </row>
    <row r="28" spans="1:19" s="106" customFormat="1" ht="24" customHeight="1" x14ac:dyDescent="0.35">
      <c r="A28" s="178" t="s">
        <v>162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19" s="105" customFormat="1" ht="37.5" customHeight="1" x14ac:dyDescent="0.25">
      <c r="A29" s="222">
        <f>RANK(R29,R$29:R$34,0)</f>
        <v>1</v>
      </c>
      <c r="B29" s="56" t="s">
        <v>179</v>
      </c>
      <c r="C29" s="99" t="s">
        <v>11</v>
      </c>
      <c r="D29" s="55" t="s">
        <v>44</v>
      </c>
      <c r="E29" s="64" t="s">
        <v>43</v>
      </c>
      <c r="F29" s="7">
        <v>131.5</v>
      </c>
      <c r="G29" s="223">
        <f>F29/2</f>
        <v>65.75</v>
      </c>
      <c r="H29" s="222">
        <f>RANK(G29,G$29:G$34,0)</f>
        <v>1</v>
      </c>
      <c r="I29" s="6">
        <v>6.3</v>
      </c>
      <c r="J29" s="222">
        <v>6.3</v>
      </c>
      <c r="K29" s="222">
        <v>6.5</v>
      </c>
      <c r="L29" s="222">
        <v>6.3</v>
      </c>
      <c r="M29" s="103">
        <f>(I29+J29+L29+K29)/0.4</f>
        <v>63.499999999999993</v>
      </c>
      <c r="N29" s="222">
        <f>RANK(M29,M$29:M$34,0)</f>
        <v>2</v>
      </c>
      <c r="O29" s="222"/>
      <c r="P29" s="222"/>
      <c r="Q29" s="224">
        <f>(F29+I29)</f>
        <v>137.80000000000001</v>
      </c>
      <c r="R29" s="223">
        <f>(G29+M29)/2</f>
        <v>64.625</v>
      </c>
    </row>
    <row r="30" spans="1:19" s="105" customFormat="1" ht="37.5" customHeight="1" x14ac:dyDescent="0.25">
      <c r="A30" s="222">
        <f>RANK(R30,R$29:R$34,0)</f>
        <v>2</v>
      </c>
      <c r="B30" s="54" t="s">
        <v>164</v>
      </c>
      <c r="C30" s="53" t="s">
        <v>11</v>
      </c>
      <c r="D30" s="55" t="s">
        <v>165</v>
      </c>
      <c r="E30" s="64" t="s">
        <v>166</v>
      </c>
      <c r="F30" s="7">
        <v>131</v>
      </c>
      <c r="G30" s="223">
        <f>F30/2</f>
        <v>65.5</v>
      </c>
      <c r="H30" s="222">
        <f>RANK(G30,G$29:G$34,0)</f>
        <v>2</v>
      </c>
      <c r="I30" s="6">
        <v>6.4</v>
      </c>
      <c r="J30" s="222">
        <v>6.2</v>
      </c>
      <c r="K30" s="222">
        <v>6.3</v>
      </c>
      <c r="L30" s="222">
        <v>6.4</v>
      </c>
      <c r="M30" s="103">
        <f>(I30+J30+L30+K30)/0.4</f>
        <v>63.25</v>
      </c>
      <c r="N30" s="222">
        <f>RANK(M30,M$29:M$34,0)</f>
        <v>3</v>
      </c>
      <c r="O30" s="222"/>
      <c r="P30" s="222"/>
      <c r="Q30" s="224">
        <f>(F30+I30)</f>
        <v>137.4</v>
      </c>
      <c r="R30" s="223">
        <f>(G30+M30)/2</f>
        <v>64.375</v>
      </c>
    </row>
    <row r="31" spans="1:19" s="105" customFormat="1" ht="37.5" customHeight="1" x14ac:dyDescent="0.25">
      <c r="A31" s="222">
        <f>RANK(R31,R$29:R$34,0)</f>
        <v>3</v>
      </c>
      <c r="B31" s="54" t="s">
        <v>168</v>
      </c>
      <c r="C31" s="53" t="s">
        <v>11</v>
      </c>
      <c r="D31" s="55" t="s">
        <v>169</v>
      </c>
      <c r="E31" s="64" t="s">
        <v>166</v>
      </c>
      <c r="F31" s="7">
        <v>128</v>
      </c>
      <c r="G31" s="223">
        <f>F31/2</f>
        <v>64</v>
      </c>
      <c r="H31" s="222">
        <f>RANK(G31,G$29:G$34,0)</f>
        <v>4</v>
      </c>
      <c r="I31" s="6">
        <v>6.2</v>
      </c>
      <c r="J31" s="222">
        <v>6.4</v>
      </c>
      <c r="K31" s="222">
        <v>6.3</v>
      </c>
      <c r="L31" s="222">
        <v>6.5</v>
      </c>
      <c r="M31" s="103">
        <f>(I31+J31+L31+K31)/0.4</f>
        <v>63.5</v>
      </c>
      <c r="N31" s="222">
        <f>RANK(M31,M$29:M$34,0)</f>
        <v>1</v>
      </c>
      <c r="O31" s="222"/>
      <c r="P31" s="222"/>
      <c r="Q31" s="224">
        <f>(F31+I31)</f>
        <v>134.19999999999999</v>
      </c>
      <c r="R31" s="223">
        <f>(G31+M31)/2</f>
        <v>63.75</v>
      </c>
    </row>
    <row r="32" spans="1:19" s="105" customFormat="1" ht="37.5" customHeight="1" x14ac:dyDescent="0.25">
      <c r="A32" s="222">
        <f>RANK(R32,R$29:R$34,0)</f>
        <v>4</v>
      </c>
      <c r="B32" s="56" t="s">
        <v>180</v>
      </c>
      <c r="C32" s="99" t="s">
        <v>11</v>
      </c>
      <c r="D32" s="55" t="s">
        <v>181</v>
      </c>
      <c r="E32" s="64" t="s">
        <v>43</v>
      </c>
      <c r="F32" s="7">
        <v>128.5</v>
      </c>
      <c r="G32" s="223">
        <f>F32/2</f>
        <v>64.25</v>
      </c>
      <c r="H32" s="222">
        <f>RANK(G32,G$29:G$34,0)</f>
        <v>3</v>
      </c>
      <c r="I32" s="6">
        <v>6.3</v>
      </c>
      <c r="J32" s="222">
        <v>6.2</v>
      </c>
      <c r="K32" s="224">
        <v>6</v>
      </c>
      <c r="L32" s="222">
        <v>6.2</v>
      </c>
      <c r="M32" s="103">
        <f>(I32+J32+L32+K32)/0.4</f>
        <v>61.749999999999993</v>
      </c>
      <c r="N32" s="222">
        <f>RANK(M32,M$29:M$34,0)</f>
        <v>6</v>
      </c>
      <c r="O32" s="222"/>
      <c r="P32" s="222"/>
      <c r="Q32" s="224">
        <f>(F32+I32)</f>
        <v>134.80000000000001</v>
      </c>
      <c r="R32" s="223">
        <f>(G32+M32)/2</f>
        <v>63</v>
      </c>
    </row>
    <row r="33" spans="1:18" s="105" customFormat="1" ht="37.5" customHeight="1" x14ac:dyDescent="0.25">
      <c r="A33" s="222">
        <f>RANK(R33,R$29:R$34,0)</f>
        <v>5</v>
      </c>
      <c r="B33" s="54" t="s">
        <v>118</v>
      </c>
      <c r="C33" s="53" t="s">
        <v>11</v>
      </c>
      <c r="D33" s="55" t="s">
        <v>44</v>
      </c>
      <c r="E33" s="64" t="s">
        <v>43</v>
      </c>
      <c r="F33" s="7">
        <v>120.5</v>
      </c>
      <c r="G33" s="223">
        <f>F33/2</f>
        <v>60.25</v>
      </c>
      <c r="H33" s="222">
        <f>RANK(G33,G$29:G$34,0)</f>
        <v>5</v>
      </c>
      <c r="I33" s="6">
        <v>6.3</v>
      </c>
      <c r="J33" s="222">
        <v>6.2</v>
      </c>
      <c r="K33" s="222">
        <v>6.1</v>
      </c>
      <c r="L33" s="222">
        <v>6.3</v>
      </c>
      <c r="M33" s="103">
        <f>(I33+J33+L33+K33)/0.4</f>
        <v>62.249999999999993</v>
      </c>
      <c r="N33" s="222">
        <f>RANK(M33,M$29:M$34,0)</f>
        <v>4</v>
      </c>
      <c r="O33" s="222"/>
      <c r="P33" s="222"/>
      <c r="Q33" s="224">
        <f>(F33+I33)</f>
        <v>126.8</v>
      </c>
      <c r="R33" s="223">
        <f>(G33+M33)/2</f>
        <v>61.25</v>
      </c>
    </row>
    <row r="34" spans="1:18" s="105" customFormat="1" ht="37.5" customHeight="1" x14ac:dyDescent="0.25">
      <c r="A34" s="222">
        <f>RANK(R34,R$29:R$34,0)</f>
        <v>6</v>
      </c>
      <c r="B34" s="54" t="s">
        <v>167</v>
      </c>
      <c r="C34" s="53" t="s">
        <v>11</v>
      </c>
      <c r="D34" s="55" t="s">
        <v>50</v>
      </c>
      <c r="E34" s="64" t="s">
        <v>43</v>
      </c>
      <c r="F34" s="7">
        <v>114.5</v>
      </c>
      <c r="G34" s="223">
        <f>F34/2</f>
        <v>57.25</v>
      </c>
      <c r="H34" s="222">
        <f>RANK(G34,G$29:G$34,0)</f>
        <v>6</v>
      </c>
      <c r="I34" s="6">
        <v>6.2</v>
      </c>
      <c r="J34" s="222">
        <v>6.2</v>
      </c>
      <c r="K34" s="222">
        <v>6.1</v>
      </c>
      <c r="L34" s="222">
        <v>6.2</v>
      </c>
      <c r="M34" s="103">
        <f>(I34+J34+L34+K34)/0.4</f>
        <v>61.750000000000007</v>
      </c>
      <c r="N34" s="222">
        <f>RANK(M34,M$29:M$34,0)</f>
        <v>5</v>
      </c>
      <c r="O34" s="222"/>
      <c r="P34" s="222"/>
      <c r="Q34" s="224">
        <f>(F34+I34)</f>
        <v>120.7</v>
      </c>
      <c r="R34" s="223">
        <f>(G34+M34)/2</f>
        <v>59.5</v>
      </c>
    </row>
    <row r="35" spans="1:18" s="2" customFormat="1" ht="11.25" customHeight="1" x14ac:dyDescent="0.25"/>
    <row r="36" spans="1:18" s="48" customFormat="1" ht="20.25" customHeight="1" x14ac:dyDescent="0.25">
      <c r="B36" s="48" t="s">
        <v>12</v>
      </c>
      <c r="F36" s="179" t="s">
        <v>216</v>
      </c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s="48" customFormat="1" ht="20.25" customHeight="1" x14ac:dyDescent="0.25">
      <c r="B37" s="48" t="s">
        <v>13</v>
      </c>
      <c r="F37" s="179" t="s">
        <v>40</v>
      </c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</sheetData>
  <sortState ref="A29:S34">
    <sortCondition ref="A29"/>
  </sortState>
  <mergeCells count="23">
    <mergeCell ref="S8:S9"/>
    <mergeCell ref="A1:R1"/>
    <mergeCell ref="A3:R3"/>
    <mergeCell ref="A4:R4"/>
    <mergeCell ref="A5:R5"/>
    <mergeCell ref="A2:R2"/>
    <mergeCell ref="O7:S7"/>
    <mergeCell ref="A28:R28"/>
    <mergeCell ref="F36:R36"/>
    <mergeCell ref="F37:R37"/>
    <mergeCell ref="A6:B6"/>
    <mergeCell ref="C6:E6"/>
    <mergeCell ref="F8:H8"/>
    <mergeCell ref="I8:N8"/>
    <mergeCell ref="O8:O9"/>
    <mergeCell ref="P8:P9"/>
    <mergeCell ref="Q8:Q9"/>
    <mergeCell ref="R8:R9"/>
    <mergeCell ref="A8:A9"/>
    <mergeCell ref="B8:B9"/>
    <mergeCell ref="C8:C9"/>
    <mergeCell ref="D8:D9"/>
    <mergeCell ref="E8:E9"/>
  </mergeCells>
  <pageMargins left="0" right="0" top="0" bottom="0" header="0.31496062992125984" footer="0.31496062992125984"/>
  <pageSetup paperSize="9" scale="80" fitToHeight="3" orientation="landscape" r:id="rId1"/>
  <rowBreaks count="1" manualBreakCount="1">
    <brk id="22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3" zoomScale="70" zoomScaleNormal="90" zoomScaleSheetLayoutView="70" workbookViewId="0">
      <selection activeCell="A20" sqref="A20:R20"/>
    </sheetView>
  </sheetViews>
  <sheetFormatPr defaultRowHeight="15" x14ac:dyDescent="0.25"/>
  <cols>
    <col min="1" max="1" width="3.85546875" style="1" customWidth="1"/>
    <col min="2" max="2" width="19.85546875" style="1" customWidth="1"/>
    <col min="3" max="3" width="5.5703125" style="1" customWidth="1"/>
    <col min="4" max="4" width="30" style="1" customWidth="1"/>
    <col min="5" max="5" width="26.5703125" style="1" customWidth="1"/>
    <col min="6" max="6" width="7" style="1" customWidth="1"/>
    <col min="7" max="7" width="9.42578125" style="1" customWidth="1"/>
    <col min="8" max="8" width="4.7109375" style="1" customWidth="1"/>
    <col min="9" max="12" width="7.28515625" style="1" customWidth="1"/>
    <col min="13" max="13" width="10" style="1" customWidth="1"/>
    <col min="14" max="14" width="4.140625" style="1" customWidth="1"/>
    <col min="15" max="15" width="2.5703125" style="1" customWidth="1"/>
    <col min="16" max="16" width="2.42578125" style="1" customWidth="1"/>
    <col min="17" max="17" width="8" style="1" customWidth="1"/>
    <col min="18" max="18" width="10.140625" style="1" customWidth="1"/>
    <col min="19" max="19" width="6.140625" style="1" customWidth="1"/>
    <col min="20" max="16384" width="9.140625" style="1"/>
  </cols>
  <sheetData>
    <row r="1" spans="1:19" s="110" customFormat="1" ht="46.5" x14ac:dyDescent="0.7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14" customFormat="1" ht="23.25" customHeight="1" x14ac:dyDescent="0.25">
      <c r="A2" s="188" t="s">
        <v>51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9" s="14" customFormat="1" ht="23.25" customHeight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9" s="14" customFormat="1" ht="23.25" customHeight="1" x14ac:dyDescent="0.25">
      <c r="A4" s="174" t="s">
        <v>1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</row>
    <row r="5" spans="1:19" s="14" customFormat="1" ht="23.25" customHeight="1" x14ac:dyDescent="0.25">
      <c r="A5" s="175" t="s">
        <v>87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</row>
    <row r="6" spans="1:19" s="4" customFormat="1" ht="46.5" customHeight="1" x14ac:dyDescent="0.25">
      <c r="A6" s="180" t="s">
        <v>34</v>
      </c>
      <c r="B6" s="180"/>
      <c r="C6" s="181" t="s">
        <v>217</v>
      </c>
      <c r="D6" s="181"/>
      <c r="E6" s="181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s="52" customFormat="1" ht="23.25" customHeight="1" x14ac:dyDescent="0.3">
      <c r="A7" s="107" t="s">
        <v>18</v>
      </c>
      <c r="B7" s="107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89" t="s">
        <v>206</v>
      </c>
      <c r="P7" s="189"/>
      <c r="Q7" s="189"/>
      <c r="R7" s="189"/>
      <c r="S7" s="189"/>
    </row>
    <row r="8" spans="1:19" s="2" customFormat="1" ht="15" customHeight="1" x14ac:dyDescent="0.25">
      <c r="A8" s="141" t="s">
        <v>2</v>
      </c>
      <c r="B8" s="143" t="s">
        <v>23</v>
      </c>
      <c r="C8" s="159" t="s">
        <v>3</v>
      </c>
      <c r="D8" s="143" t="s">
        <v>24</v>
      </c>
      <c r="E8" s="143" t="s">
        <v>19</v>
      </c>
      <c r="F8" s="182" t="s">
        <v>22</v>
      </c>
      <c r="G8" s="182"/>
      <c r="H8" s="182"/>
      <c r="I8" s="183" t="s">
        <v>21</v>
      </c>
      <c r="J8" s="184"/>
      <c r="K8" s="184"/>
      <c r="L8" s="184"/>
      <c r="M8" s="184"/>
      <c r="N8" s="185"/>
      <c r="O8" s="186" t="s">
        <v>20</v>
      </c>
      <c r="P8" s="186" t="s">
        <v>5</v>
      </c>
      <c r="Q8" s="141" t="s">
        <v>15</v>
      </c>
      <c r="R8" s="145" t="s">
        <v>6</v>
      </c>
      <c r="S8" s="176" t="s">
        <v>7</v>
      </c>
    </row>
    <row r="9" spans="1:19" s="2" customFormat="1" ht="56.25" customHeight="1" x14ac:dyDescent="0.25">
      <c r="A9" s="142"/>
      <c r="B9" s="144"/>
      <c r="C9" s="167"/>
      <c r="D9" s="144"/>
      <c r="E9" s="144"/>
      <c r="F9" s="42" t="s">
        <v>8</v>
      </c>
      <c r="G9" s="43" t="s">
        <v>9</v>
      </c>
      <c r="H9" s="44" t="s">
        <v>2</v>
      </c>
      <c r="I9" s="44" t="s">
        <v>154</v>
      </c>
      <c r="J9" s="44" t="s">
        <v>155</v>
      </c>
      <c r="K9" s="44" t="s">
        <v>156</v>
      </c>
      <c r="L9" s="44" t="s">
        <v>157</v>
      </c>
      <c r="M9" s="45" t="s">
        <v>9</v>
      </c>
      <c r="N9" s="44" t="s">
        <v>2</v>
      </c>
      <c r="O9" s="187"/>
      <c r="P9" s="187"/>
      <c r="Q9" s="142"/>
      <c r="R9" s="146"/>
      <c r="S9" s="177"/>
    </row>
    <row r="10" spans="1:19" s="104" customFormat="1" ht="33" customHeight="1" x14ac:dyDescent="0.25">
      <c r="A10" s="101">
        <f>RANK(R10,R$10:R$19,0)</f>
        <v>1</v>
      </c>
      <c r="B10" s="68" t="s">
        <v>69</v>
      </c>
      <c r="C10" s="64">
        <v>1</v>
      </c>
      <c r="D10" s="70" t="s">
        <v>141</v>
      </c>
      <c r="E10" s="64" t="s">
        <v>43</v>
      </c>
      <c r="F10" s="102">
        <v>160.5</v>
      </c>
      <c r="G10" s="8">
        <f>F10/2.5</f>
        <v>64.2</v>
      </c>
      <c r="H10" s="101">
        <f>RANK(G10,G$10:G$19,0)</f>
        <v>2</v>
      </c>
      <c r="I10" s="102">
        <v>7.2</v>
      </c>
      <c r="J10" s="102">
        <v>7</v>
      </c>
      <c r="K10" s="102">
        <v>6.8</v>
      </c>
      <c r="L10" s="102">
        <v>7</v>
      </c>
      <c r="M10" s="103">
        <f>(I10+J10+L10+K10)/0.4</f>
        <v>70</v>
      </c>
      <c r="N10" s="101">
        <f>RANK(M10,M$10:M$19,0)</f>
        <v>1</v>
      </c>
      <c r="O10" s="101"/>
      <c r="P10" s="101"/>
      <c r="Q10" s="102">
        <f>(F10+I10)</f>
        <v>167.7</v>
      </c>
      <c r="R10" s="103">
        <f>(G10+M10)/2</f>
        <v>67.099999999999994</v>
      </c>
      <c r="S10" s="225">
        <v>2</v>
      </c>
    </row>
    <row r="11" spans="1:19" s="104" customFormat="1" ht="33" customHeight="1" x14ac:dyDescent="0.25">
      <c r="A11" s="101">
        <f>RANK(R11,R$10:R$19,0)</f>
        <v>2</v>
      </c>
      <c r="B11" s="231" t="s">
        <v>221</v>
      </c>
      <c r="C11" s="232">
        <v>3</v>
      </c>
      <c r="D11" s="70" t="s">
        <v>222</v>
      </c>
      <c r="E11" s="71" t="s">
        <v>143</v>
      </c>
      <c r="F11" s="102">
        <v>159.5</v>
      </c>
      <c r="G11" s="223">
        <f>F11/2.5</f>
        <v>63.8</v>
      </c>
      <c r="H11" s="101">
        <f>RANK(G11,G$10:G$19,0)</f>
        <v>3</v>
      </c>
      <c r="I11" s="102">
        <v>6.8</v>
      </c>
      <c r="J11" s="102">
        <v>6.8</v>
      </c>
      <c r="K11" s="102">
        <v>6.8</v>
      </c>
      <c r="L11" s="102">
        <v>6.6</v>
      </c>
      <c r="M11" s="103">
        <f>(I11+J11+L11+K11)/0.4</f>
        <v>67.5</v>
      </c>
      <c r="N11" s="101">
        <f>RANK(M11,M$10:M$19,0)</f>
        <v>2</v>
      </c>
      <c r="O11" s="101"/>
      <c r="P11" s="101"/>
      <c r="Q11" s="102">
        <f>(F11+I11)</f>
        <v>166.3</v>
      </c>
      <c r="R11" s="103">
        <f>(G11+M11)/2</f>
        <v>65.650000000000006</v>
      </c>
      <c r="S11" s="225">
        <v>3</v>
      </c>
    </row>
    <row r="12" spans="1:19" s="104" customFormat="1" ht="33" customHeight="1" x14ac:dyDescent="0.25">
      <c r="A12" s="101">
        <f>RANK(R12,R$10:R$19,0)</f>
        <v>3</v>
      </c>
      <c r="B12" s="68" t="s">
        <v>223</v>
      </c>
      <c r="C12" s="64">
        <v>2</v>
      </c>
      <c r="D12" s="70" t="s">
        <v>224</v>
      </c>
      <c r="E12" s="64" t="s">
        <v>43</v>
      </c>
      <c r="F12" s="102">
        <v>163.5</v>
      </c>
      <c r="G12" s="223">
        <f>F12/2.5</f>
        <v>65.400000000000006</v>
      </c>
      <c r="H12" s="101">
        <f>RANK(G12,G$10:G$19,0)</f>
        <v>1</v>
      </c>
      <c r="I12" s="102">
        <v>6.3</v>
      </c>
      <c r="J12" s="102">
        <v>6.7</v>
      </c>
      <c r="K12" s="102">
        <v>6.6</v>
      </c>
      <c r="L12" s="102">
        <v>6.6</v>
      </c>
      <c r="M12" s="103">
        <f>(I12+J12+L12+K12)/0.4</f>
        <v>65.5</v>
      </c>
      <c r="N12" s="101">
        <f>RANK(M12,M$10:M$19,0)</f>
        <v>3</v>
      </c>
      <c r="O12" s="101"/>
      <c r="P12" s="101"/>
      <c r="Q12" s="102">
        <f>(F12+I12)</f>
        <v>169.8</v>
      </c>
      <c r="R12" s="103">
        <f>(G12+M12)/2</f>
        <v>65.45</v>
      </c>
      <c r="S12" s="225">
        <v>3</v>
      </c>
    </row>
    <row r="13" spans="1:19" s="104" customFormat="1" ht="33" customHeight="1" x14ac:dyDescent="0.25">
      <c r="A13" s="101">
        <f>RANK(R13,R$10:R$19,0)</f>
        <v>4</v>
      </c>
      <c r="B13" s="68" t="s">
        <v>53</v>
      </c>
      <c r="C13" s="64">
        <v>2</v>
      </c>
      <c r="D13" s="226" t="s">
        <v>44</v>
      </c>
      <c r="E13" s="64" t="s">
        <v>43</v>
      </c>
      <c r="F13" s="102">
        <v>157.5</v>
      </c>
      <c r="G13" s="223">
        <f>F13/2.5</f>
        <v>63</v>
      </c>
      <c r="H13" s="101">
        <f>RANK(G13,G$10:G$19,0)</f>
        <v>5</v>
      </c>
      <c r="I13" s="102">
        <v>6.7</v>
      </c>
      <c r="J13" s="102">
        <v>6.4</v>
      </c>
      <c r="K13" s="102">
        <v>6.6</v>
      </c>
      <c r="L13" s="102">
        <v>6.5</v>
      </c>
      <c r="M13" s="103">
        <f>(I13+J13+L13+K13)/0.4</f>
        <v>65.5</v>
      </c>
      <c r="N13" s="101">
        <f>RANK(M13,M$10:M$19,0)</f>
        <v>3</v>
      </c>
      <c r="O13" s="101"/>
      <c r="P13" s="101"/>
      <c r="Q13" s="102">
        <f>(F13+I13)</f>
        <v>164.2</v>
      </c>
      <c r="R13" s="103">
        <f>(G13+M13)/2</f>
        <v>64.25</v>
      </c>
      <c r="S13" s="225" t="s">
        <v>10</v>
      </c>
    </row>
    <row r="14" spans="1:19" s="104" customFormat="1" ht="33" customHeight="1" x14ac:dyDescent="0.25">
      <c r="A14" s="101">
        <f>RANK(R14,R$10:R$19,0)</f>
        <v>5</v>
      </c>
      <c r="B14" s="68" t="s">
        <v>113</v>
      </c>
      <c r="C14" s="75">
        <v>2</v>
      </c>
      <c r="D14" s="226" t="s">
        <v>114</v>
      </c>
      <c r="E14" s="64" t="s">
        <v>43</v>
      </c>
      <c r="F14" s="102">
        <v>160</v>
      </c>
      <c r="G14" s="223">
        <f>F14/2.5-0.5</f>
        <v>63.5</v>
      </c>
      <c r="H14" s="101">
        <f>RANK(G14,G$10:G$19,0)</f>
        <v>4</v>
      </c>
      <c r="I14" s="102">
        <v>6.3</v>
      </c>
      <c r="J14" s="102">
        <v>6.5</v>
      </c>
      <c r="K14" s="102">
        <v>6.6</v>
      </c>
      <c r="L14" s="102">
        <v>6.5</v>
      </c>
      <c r="M14" s="103">
        <f>(I14+J14+L14+K14)/0.4</f>
        <v>64.749999999999986</v>
      </c>
      <c r="N14" s="101">
        <f>RANK(M14,M$10:M$19,0)</f>
        <v>7</v>
      </c>
      <c r="O14" s="101"/>
      <c r="P14" s="101">
        <v>1</v>
      </c>
      <c r="Q14" s="102">
        <f>(F14+I14)</f>
        <v>166.3</v>
      </c>
      <c r="R14" s="103">
        <f>(G14+M14)/2</f>
        <v>64.125</v>
      </c>
      <c r="S14" s="225" t="s">
        <v>10</v>
      </c>
    </row>
    <row r="15" spans="1:19" s="104" customFormat="1" ht="33" customHeight="1" x14ac:dyDescent="0.25">
      <c r="A15" s="101">
        <f>RANK(R15,R$10:R$19,0)</f>
        <v>6</v>
      </c>
      <c r="B15" s="68" t="s">
        <v>77</v>
      </c>
      <c r="C15" s="64">
        <v>2</v>
      </c>
      <c r="D15" s="226" t="s">
        <v>121</v>
      </c>
      <c r="E15" s="64" t="s">
        <v>43</v>
      </c>
      <c r="F15" s="102">
        <v>156.5</v>
      </c>
      <c r="G15" s="223">
        <f>F15/2.5</f>
        <v>62.6</v>
      </c>
      <c r="H15" s="101">
        <f>RANK(G15,G$10:G$19,0)</f>
        <v>6</v>
      </c>
      <c r="I15" s="102">
        <v>6.7</v>
      </c>
      <c r="J15" s="102">
        <v>6.5</v>
      </c>
      <c r="K15" s="102">
        <v>6.3</v>
      </c>
      <c r="L15" s="102">
        <v>6.5</v>
      </c>
      <c r="M15" s="103">
        <f>(I15+J15+L15+K15)/0.4</f>
        <v>65</v>
      </c>
      <c r="N15" s="101">
        <f>RANK(M15,M$10:M$19,0)</f>
        <v>6</v>
      </c>
      <c r="O15" s="101"/>
      <c r="P15" s="101"/>
      <c r="Q15" s="102">
        <f>(F15+I15)</f>
        <v>163.19999999999999</v>
      </c>
      <c r="R15" s="103">
        <f>(G15+M15)/2</f>
        <v>63.8</v>
      </c>
      <c r="S15" s="225" t="s">
        <v>10</v>
      </c>
    </row>
    <row r="16" spans="1:19" s="104" customFormat="1" ht="33" customHeight="1" x14ac:dyDescent="0.25">
      <c r="A16" s="101">
        <f>RANK(R16,R$10:R$19,0)</f>
        <v>7</v>
      </c>
      <c r="B16" s="68" t="s">
        <v>42</v>
      </c>
      <c r="C16" s="64">
        <v>2</v>
      </c>
      <c r="D16" s="226" t="s">
        <v>50</v>
      </c>
      <c r="E16" s="64" t="s">
        <v>43</v>
      </c>
      <c r="F16" s="102">
        <v>156.5</v>
      </c>
      <c r="G16" s="223">
        <f>F16/2.5</f>
        <v>62.6</v>
      </c>
      <c r="H16" s="101">
        <f>RANK(G16,G$10:G$19,0)</f>
        <v>6</v>
      </c>
      <c r="I16" s="102">
        <v>6.6</v>
      </c>
      <c r="J16" s="102">
        <v>6.1</v>
      </c>
      <c r="K16" s="102">
        <v>6.2</v>
      </c>
      <c r="L16" s="102">
        <v>6.3</v>
      </c>
      <c r="M16" s="103">
        <f>(I16+J16+L16+K16)/0.4</f>
        <v>62.999999999999993</v>
      </c>
      <c r="N16" s="101">
        <f>RANK(M16,M$10:M$19,0)</f>
        <v>8</v>
      </c>
      <c r="O16" s="101"/>
      <c r="P16" s="101"/>
      <c r="Q16" s="102">
        <f>(F16+I16)</f>
        <v>163.1</v>
      </c>
      <c r="R16" s="103">
        <f>(G16+M16)/2</f>
        <v>62.8</v>
      </c>
      <c r="S16" s="225" t="s">
        <v>159</v>
      </c>
    </row>
    <row r="17" spans="1:19" s="104" customFormat="1" ht="33" customHeight="1" x14ac:dyDescent="0.25">
      <c r="A17" s="101">
        <f>RANK(R17,R$10:R$19,0)</f>
        <v>8</v>
      </c>
      <c r="B17" s="68" t="s">
        <v>76</v>
      </c>
      <c r="C17" s="64">
        <v>2</v>
      </c>
      <c r="D17" s="70" t="s">
        <v>52</v>
      </c>
      <c r="E17" s="64" t="s">
        <v>43</v>
      </c>
      <c r="F17" s="102">
        <v>144</v>
      </c>
      <c r="G17" s="223">
        <f>F17/2.5</f>
        <v>57.6</v>
      </c>
      <c r="H17" s="101">
        <f>RANK(G17,G$10:G$19,0)</f>
        <v>9</v>
      </c>
      <c r="I17" s="102">
        <v>6.6</v>
      </c>
      <c r="J17" s="102">
        <v>6.6</v>
      </c>
      <c r="K17" s="102">
        <v>6.4</v>
      </c>
      <c r="L17" s="102">
        <v>6.5</v>
      </c>
      <c r="M17" s="103">
        <f>(I17+J17+L17+K17)/0.4</f>
        <v>65.25</v>
      </c>
      <c r="N17" s="101">
        <f>RANK(M17,M$10:M$19,0)</f>
        <v>5</v>
      </c>
      <c r="O17" s="101"/>
      <c r="P17" s="101"/>
      <c r="Q17" s="102">
        <f>(F17+I17)</f>
        <v>150.6</v>
      </c>
      <c r="R17" s="103">
        <f>(G17+M17)/2</f>
        <v>61.424999999999997</v>
      </c>
      <c r="S17" s="225" t="s">
        <v>159</v>
      </c>
    </row>
    <row r="18" spans="1:19" s="104" customFormat="1" ht="33" customHeight="1" x14ac:dyDescent="0.25">
      <c r="A18" s="101">
        <f>RANK(R18,R$10:R$19,0)</f>
        <v>9</v>
      </c>
      <c r="B18" s="68" t="s">
        <v>78</v>
      </c>
      <c r="C18" s="64">
        <v>2</v>
      </c>
      <c r="D18" s="70" t="s">
        <v>44</v>
      </c>
      <c r="E18" s="64" t="s">
        <v>43</v>
      </c>
      <c r="F18" s="102">
        <v>147.5</v>
      </c>
      <c r="G18" s="223">
        <f>F18/2.5</f>
        <v>59</v>
      </c>
      <c r="H18" s="101">
        <f>RANK(G18,G$10:G$19,0)</f>
        <v>8</v>
      </c>
      <c r="I18" s="102">
        <v>6.3</v>
      </c>
      <c r="J18" s="102">
        <v>5.8</v>
      </c>
      <c r="K18" s="102">
        <v>6</v>
      </c>
      <c r="L18" s="102">
        <v>6</v>
      </c>
      <c r="M18" s="103">
        <f>(I18+J18+L18+K18)/0.4</f>
        <v>60.25</v>
      </c>
      <c r="N18" s="101">
        <f>RANK(M18,M$10:M$19,0)</f>
        <v>9</v>
      </c>
      <c r="O18" s="101"/>
      <c r="P18" s="101"/>
      <c r="Q18" s="102">
        <f>(F18+I18)</f>
        <v>153.80000000000001</v>
      </c>
      <c r="R18" s="103">
        <f>(G18+M18)/2</f>
        <v>59.625</v>
      </c>
      <c r="S18" s="225" t="s">
        <v>137</v>
      </c>
    </row>
    <row r="19" spans="1:19" s="104" customFormat="1" ht="33" customHeight="1" x14ac:dyDescent="0.25">
      <c r="A19" s="101"/>
      <c r="B19" s="68" t="s">
        <v>170</v>
      </c>
      <c r="C19" s="75" t="s">
        <v>11</v>
      </c>
      <c r="D19" s="226" t="s">
        <v>171</v>
      </c>
      <c r="E19" s="64" t="s">
        <v>115</v>
      </c>
      <c r="F19" s="234" t="s">
        <v>136</v>
      </c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6"/>
    </row>
    <row r="20" spans="1:19" s="106" customFormat="1" ht="24" customHeight="1" x14ac:dyDescent="0.35">
      <c r="A20" s="178" t="s">
        <v>162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</row>
    <row r="21" spans="1:19" s="105" customFormat="1" ht="37.5" customHeight="1" x14ac:dyDescent="0.25">
      <c r="A21" s="222">
        <f>RANK(R21,R$21:R$23,0)</f>
        <v>1</v>
      </c>
      <c r="B21" s="56" t="s">
        <v>218</v>
      </c>
      <c r="C21" s="99" t="s">
        <v>11</v>
      </c>
      <c r="D21" s="55" t="s">
        <v>219</v>
      </c>
      <c r="E21" s="64" t="s">
        <v>47</v>
      </c>
      <c r="F21" s="7">
        <v>161.5</v>
      </c>
      <c r="G21" s="223">
        <f>F21/2.5</f>
        <v>64.599999999999994</v>
      </c>
      <c r="H21" s="222">
        <f>RANK(G21,G$21:G$23,0)</f>
        <v>1</v>
      </c>
      <c r="I21" s="6">
        <v>6.8</v>
      </c>
      <c r="J21" s="222">
        <v>6.6</v>
      </c>
      <c r="K21" s="222">
        <v>6.5</v>
      </c>
      <c r="L21" s="222">
        <v>6.3</v>
      </c>
      <c r="M21" s="103">
        <f>(I21+J21+L21+K21)/0.4</f>
        <v>65.5</v>
      </c>
      <c r="N21" s="222">
        <f>RANK(M21,M$21:M$23,0)</f>
        <v>1</v>
      </c>
      <c r="O21" s="222"/>
      <c r="P21" s="222"/>
      <c r="Q21" s="224">
        <f>(F21+I21)</f>
        <v>168.3</v>
      </c>
      <c r="R21" s="223">
        <f>(G21+M21)/2</f>
        <v>65.05</v>
      </c>
    </row>
    <row r="22" spans="1:19" s="105" customFormat="1" ht="37.5" customHeight="1" x14ac:dyDescent="0.25">
      <c r="A22" s="222">
        <f>RANK(R22,R$21:R$23,0)</f>
        <v>2</v>
      </c>
      <c r="B22" s="54" t="s">
        <v>220</v>
      </c>
      <c r="C22" s="53" t="s">
        <v>11</v>
      </c>
      <c r="D22" s="55" t="s">
        <v>169</v>
      </c>
      <c r="E22" s="64" t="s">
        <v>166</v>
      </c>
      <c r="F22" s="7">
        <v>149.5</v>
      </c>
      <c r="G22" s="223">
        <f>F22/2.5</f>
        <v>59.8</v>
      </c>
      <c r="H22" s="222">
        <f>RANK(G22,G$21:G$23,0)</f>
        <v>2</v>
      </c>
      <c r="I22" s="6">
        <v>6.3</v>
      </c>
      <c r="J22" s="222">
        <v>6.3</v>
      </c>
      <c r="K22" s="222">
        <v>6.1</v>
      </c>
      <c r="L22" s="222">
        <v>6.2</v>
      </c>
      <c r="M22" s="103">
        <f>(I22+J22+L22+K22)/0.4</f>
        <v>62.249999999999993</v>
      </c>
      <c r="N22" s="222">
        <f>RANK(M22,M$21:M$23,0)</f>
        <v>2</v>
      </c>
      <c r="O22" s="222"/>
      <c r="P22" s="222"/>
      <c r="Q22" s="224">
        <f>(F22+I22)</f>
        <v>155.80000000000001</v>
      </c>
      <c r="R22" s="223">
        <f>(G22+M22)/2</f>
        <v>61.024999999999991</v>
      </c>
    </row>
    <row r="23" spans="1:19" s="105" customFormat="1" ht="37.5" customHeight="1" x14ac:dyDescent="0.25">
      <c r="A23" s="222">
        <f>RANK(R23,R$21:R$23,0)</f>
        <v>3</v>
      </c>
      <c r="B23" s="54" t="s">
        <v>164</v>
      </c>
      <c r="C23" s="53" t="s">
        <v>11</v>
      </c>
      <c r="D23" s="55" t="s">
        <v>165</v>
      </c>
      <c r="E23" s="64" t="s">
        <v>166</v>
      </c>
      <c r="F23" s="7">
        <v>130</v>
      </c>
      <c r="G23" s="223">
        <f>F23/2.5</f>
        <v>52</v>
      </c>
      <c r="H23" s="222">
        <f>RANK(G23,G$21:G$23,0)</f>
        <v>3</v>
      </c>
      <c r="I23" s="7">
        <v>6</v>
      </c>
      <c r="J23" s="222">
        <v>5.5</v>
      </c>
      <c r="K23" s="222">
        <v>5.5</v>
      </c>
      <c r="L23" s="222">
        <v>5.7</v>
      </c>
      <c r="M23" s="103">
        <f>(I23+J23+L23+K23)/0.4</f>
        <v>56.749999999999993</v>
      </c>
      <c r="N23" s="222">
        <f>RANK(M23,M$21:M$23,0)</f>
        <v>3</v>
      </c>
      <c r="O23" s="222"/>
      <c r="P23" s="222"/>
      <c r="Q23" s="224">
        <f>(F23+I23)</f>
        <v>136</v>
      </c>
      <c r="R23" s="223">
        <f>(G23+M23)/2</f>
        <v>54.375</v>
      </c>
    </row>
    <row r="24" spans="1:19" s="2" customFormat="1" ht="11.25" customHeight="1" x14ac:dyDescent="0.25"/>
    <row r="25" spans="1:19" s="48" customFormat="1" ht="20.25" customHeight="1" x14ac:dyDescent="0.25">
      <c r="B25" s="48" t="s">
        <v>12</v>
      </c>
      <c r="F25" s="179" t="s">
        <v>216</v>
      </c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</row>
    <row r="26" spans="1:19" s="48" customFormat="1" ht="20.25" customHeight="1" x14ac:dyDescent="0.25">
      <c r="B26" s="48" t="s">
        <v>13</v>
      </c>
      <c r="F26" s="179" t="s">
        <v>40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</row>
  </sheetData>
  <sortState ref="A10:S19">
    <sortCondition ref="A10"/>
  </sortState>
  <mergeCells count="24">
    <mergeCell ref="Q8:Q9"/>
    <mergeCell ref="R8:R9"/>
    <mergeCell ref="S8:S9"/>
    <mergeCell ref="A20:R20"/>
    <mergeCell ref="F25:R25"/>
    <mergeCell ref="F26:R26"/>
    <mergeCell ref="F19:S19"/>
    <mergeCell ref="O7:S7"/>
    <mergeCell ref="A8:A9"/>
    <mergeCell ref="B8:B9"/>
    <mergeCell ref="C8:C9"/>
    <mergeCell ref="D8:D9"/>
    <mergeCell ref="E8:E9"/>
    <mergeCell ref="F8:H8"/>
    <mergeCell ref="I8:N8"/>
    <mergeCell ref="O8:O9"/>
    <mergeCell ref="P8:P9"/>
    <mergeCell ref="A1:R1"/>
    <mergeCell ref="A2:R2"/>
    <mergeCell ref="A3:R3"/>
    <mergeCell ref="A4:R4"/>
    <mergeCell ref="A5:R5"/>
    <mergeCell ref="A6:B6"/>
    <mergeCell ref="C6:E6"/>
  </mergeCells>
  <pageMargins left="0" right="0" top="0" bottom="0" header="0.31496062992125984" footer="0.31496062992125984"/>
  <pageSetup paperSize="9" scale="80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view="pageBreakPreview" zoomScale="89" zoomScaleNormal="100" zoomScaleSheetLayoutView="89" workbookViewId="0">
      <selection activeCell="J18" sqref="J18:R18"/>
    </sheetView>
  </sheetViews>
  <sheetFormatPr defaultRowHeight="15" x14ac:dyDescent="0.25"/>
  <cols>
    <col min="1" max="1" width="3.85546875" style="1" customWidth="1"/>
    <col min="2" max="2" width="23.42578125" style="1" customWidth="1"/>
    <col min="3" max="3" width="6.140625" style="1" customWidth="1"/>
    <col min="4" max="4" width="35.42578125" style="1" customWidth="1"/>
    <col min="5" max="5" width="27.28515625" style="1" customWidth="1"/>
    <col min="6" max="6" width="7.140625" style="1" customWidth="1"/>
    <col min="7" max="7" width="9.28515625" style="1" customWidth="1"/>
    <col min="8" max="8" width="3.42578125" style="1" customWidth="1"/>
    <col min="9" max="9" width="7.7109375" style="1" customWidth="1"/>
    <col min="10" max="10" width="9.7109375" style="1" customWidth="1"/>
    <col min="11" max="11" width="3.28515625" style="1" customWidth="1"/>
    <col min="12" max="12" width="7.28515625" style="1" customWidth="1"/>
    <col min="13" max="13" width="9.42578125" style="1" customWidth="1"/>
    <col min="14" max="14" width="3.28515625" style="1" customWidth="1"/>
    <col min="15" max="15" width="3.140625" style="1" customWidth="1"/>
    <col min="16" max="16" width="3.28515625" style="1" customWidth="1"/>
    <col min="17" max="17" width="7.42578125" style="1" customWidth="1"/>
    <col min="18" max="18" width="9.140625" style="1" customWidth="1"/>
    <col min="19" max="19" width="4.7109375" style="1" customWidth="1"/>
    <col min="20" max="16384" width="9.140625" style="1"/>
  </cols>
  <sheetData>
    <row r="1" spans="1:19" ht="45" customHeight="1" x14ac:dyDescent="0.25">
      <c r="A1" s="172" t="s">
        <v>131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9" s="52" customFormat="1" ht="24" customHeight="1" x14ac:dyDescent="0.3">
      <c r="A2" s="173" t="s">
        <v>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9" s="52" customFormat="1" ht="24" customHeight="1" x14ac:dyDescent="0.3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</row>
    <row r="4" spans="1:19" s="52" customFormat="1" ht="24" customHeight="1" x14ac:dyDescent="0.3">
      <c r="A4" s="175" t="s">
        <v>33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9" s="49" customFormat="1" ht="51" customHeight="1" x14ac:dyDescent="0.25">
      <c r="A5" s="138" t="s">
        <v>34</v>
      </c>
      <c r="B5" s="138"/>
      <c r="C5" s="139" t="s">
        <v>182</v>
      </c>
      <c r="D5" s="139"/>
      <c r="E5" s="139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9" s="14" customFormat="1" ht="15.75" customHeight="1" x14ac:dyDescent="0.25">
      <c r="A6" s="163" t="s">
        <v>18</v>
      </c>
      <c r="B6" s="163"/>
      <c r="C6" s="163"/>
      <c r="D6" s="163"/>
      <c r="E6" s="46"/>
      <c r="F6" s="47"/>
      <c r="G6" s="2"/>
      <c r="H6" s="2"/>
      <c r="I6" s="2"/>
      <c r="J6" s="2"/>
      <c r="K6" s="2"/>
      <c r="L6" s="2"/>
      <c r="M6" s="2"/>
      <c r="N6" s="140" t="s">
        <v>130</v>
      </c>
      <c r="O6" s="140"/>
      <c r="P6" s="140"/>
      <c r="Q6" s="140"/>
      <c r="R6" s="140"/>
      <c r="S6" s="140"/>
    </row>
    <row r="7" spans="1:19" s="10" customFormat="1" ht="15" customHeight="1" x14ac:dyDescent="0.3">
      <c r="A7" s="159" t="s">
        <v>2</v>
      </c>
      <c r="B7" s="165" t="s">
        <v>26</v>
      </c>
      <c r="C7" s="159" t="s">
        <v>3</v>
      </c>
      <c r="D7" s="165" t="s">
        <v>27</v>
      </c>
      <c r="E7" s="165" t="s">
        <v>19</v>
      </c>
      <c r="F7" s="168" t="s">
        <v>16</v>
      </c>
      <c r="G7" s="168"/>
      <c r="H7" s="168"/>
      <c r="I7" s="169" t="s">
        <v>4</v>
      </c>
      <c r="J7" s="170"/>
      <c r="K7" s="171"/>
      <c r="L7" s="169" t="s">
        <v>14</v>
      </c>
      <c r="M7" s="170"/>
      <c r="N7" s="171"/>
      <c r="O7" s="157" t="s">
        <v>20</v>
      </c>
      <c r="P7" s="157" t="s">
        <v>5</v>
      </c>
      <c r="Q7" s="159" t="s">
        <v>15</v>
      </c>
      <c r="R7" s="161" t="s">
        <v>6</v>
      </c>
      <c r="S7" s="176" t="s">
        <v>7</v>
      </c>
    </row>
    <row r="8" spans="1:19" s="10" customFormat="1" ht="36" customHeight="1" x14ac:dyDescent="0.3">
      <c r="A8" s="160"/>
      <c r="B8" s="166"/>
      <c r="C8" s="167"/>
      <c r="D8" s="166"/>
      <c r="E8" s="166"/>
      <c r="F8" s="15" t="s">
        <v>8</v>
      </c>
      <c r="G8" s="16" t="s">
        <v>9</v>
      </c>
      <c r="H8" s="17" t="s">
        <v>2</v>
      </c>
      <c r="I8" s="15" t="s">
        <v>8</v>
      </c>
      <c r="J8" s="18" t="s">
        <v>9</v>
      </c>
      <c r="K8" s="17" t="s">
        <v>2</v>
      </c>
      <c r="L8" s="17" t="s">
        <v>8</v>
      </c>
      <c r="M8" s="18" t="s">
        <v>9</v>
      </c>
      <c r="N8" s="17" t="s">
        <v>2</v>
      </c>
      <c r="O8" s="158"/>
      <c r="P8" s="158"/>
      <c r="Q8" s="160"/>
      <c r="R8" s="162"/>
      <c r="S8" s="177"/>
    </row>
    <row r="9" spans="1:19" s="10" customFormat="1" ht="30" customHeight="1" x14ac:dyDescent="0.3">
      <c r="A9" s="19">
        <f>RANK(R9,R$9:R$13,0)</f>
        <v>1</v>
      </c>
      <c r="B9" s="54" t="s">
        <v>184</v>
      </c>
      <c r="C9" s="57">
        <v>1</v>
      </c>
      <c r="D9" s="55" t="s">
        <v>188</v>
      </c>
      <c r="E9" s="71" t="s">
        <v>143</v>
      </c>
      <c r="F9" s="20">
        <v>197</v>
      </c>
      <c r="G9" s="21">
        <f>F9/3</f>
        <v>65.666666666666671</v>
      </c>
      <c r="H9" s="19">
        <f>RANK(G9,G$9:G$13,0)</f>
        <v>1</v>
      </c>
      <c r="I9" s="19">
        <v>199</v>
      </c>
      <c r="J9" s="21">
        <f>I9/3</f>
        <v>66.333333333333329</v>
      </c>
      <c r="K9" s="19">
        <f>RANK(J9,J$9:J$13,0)</f>
        <v>1</v>
      </c>
      <c r="L9" s="20">
        <v>191</v>
      </c>
      <c r="M9" s="21">
        <f>L9/3</f>
        <v>63.666666666666664</v>
      </c>
      <c r="N9" s="19">
        <f>RANK(M9,M$9:M$13,0)</f>
        <v>2</v>
      </c>
      <c r="O9" s="19"/>
      <c r="P9" s="19"/>
      <c r="Q9" s="20">
        <f>F9+L9+I9</f>
        <v>587</v>
      </c>
      <c r="R9" s="21">
        <f>(G9+J9+M9)/3</f>
        <v>65.222222222222214</v>
      </c>
      <c r="S9" s="22">
        <v>2</v>
      </c>
    </row>
    <row r="10" spans="1:19" s="67" customFormat="1" ht="30" customHeight="1" x14ac:dyDescent="0.3">
      <c r="A10" s="19">
        <f>RANK(R10,R$9:R$13,0)</f>
        <v>2</v>
      </c>
      <c r="B10" s="54" t="s">
        <v>81</v>
      </c>
      <c r="C10" s="57">
        <v>3</v>
      </c>
      <c r="D10" s="55" t="s">
        <v>41</v>
      </c>
      <c r="E10" s="71" t="s">
        <v>43</v>
      </c>
      <c r="F10" s="20">
        <v>194</v>
      </c>
      <c r="G10" s="21">
        <f>F10/3</f>
        <v>64.666666666666671</v>
      </c>
      <c r="H10" s="19">
        <f>RANK(G10,G$9:G$13,0)</f>
        <v>2</v>
      </c>
      <c r="I10" s="19">
        <v>194</v>
      </c>
      <c r="J10" s="21">
        <f>I10/3</f>
        <v>64.666666666666671</v>
      </c>
      <c r="K10" s="19">
        <f>RANK(J10,J$9:J$13,0)</f>
        <v>2</v>
      </c>
      <c r="L10" s="20">
        <v>193</v>
      </c>
      <c r="M10" s="21">
        <f>L10/3</f>
        <v>64.333333333333329</v>
      </c>
      <c r="N10" s="19">
        <f>RANK(M10,M$9:M$13,0)</f>
        <v>1</v>
      </c>
      <c r="O10" s="19"/>
      <c r="P10" s="19"/>
      <c r="Q10" s="20">
        <f>F10+L10+I10</f>
        <v>581</v>
      </c>
      <c r="R10" s="21">
        <f>(G10+J10+M10)/3</f>
        <v>64.555555555555557</v>
      </c>
      <c r="S10" s="22">
        <v>2</v>
      </c>
    </row>
    <row r="11" spans="1:19" s="10" customFormat="1" ht="30" customHeight="1" x14ac:dyDescent="0.3">
      <c r="A11" s="19">
        <f>RANK(R11,R$9:R$13,0)</f>
        <v>3</v>
      </c>
      <c r="B11" s="56" t="s">
        <v>116</v>
      </c>
      <c r="C11" s="99">
        <v>2</v>
      </c>
      <c r="D11" s="62" t="s">
        <v>185</v>
      </c>
      <c r="E11" s="71" t="s">
        <v>143</v>
      </c>
      <c r="F11" s="20">
        <v>192</v>
      </c>
      <c r="G11" s="21">
        <f>F11/3</f>
        <v>64</v>
      </c>
      <c r="H11" s="19">
        <f>RANK(G11,G$9:G$13,0)</f>
        <v>3</v>
      </c>
      <c r="I11" s="19">
        <v>187.5</v>
      </c>
      <c r="J11" s="21">
        <f>I11/3</f>
        <v>62.5</v>
      </c>
      <c r="K11" s="19">
        <f>RANK(J11,J$9:J$13,0)</f>
        <v>3</v>
      </c>
      <c r="L11" s="20">
        <v>189</v>
      </c>
      <c r="M11" s="21">
        <f>L11/3</f>
        <v>63</v>
      </c>
      <c r="N11" s="19">
        <f>RANK(M11,M$9:M$13,0)</f>
        <v>3</v>
      </c>
      <c r="O11" s="19"/>
      <c r="P11" s="19"/>
      <c r="Q11" s="20">
        <f>F11+L11+I11</f>
        <v>568.5</v>
      </c>
      <c r="R11" s="21">
        <f>(G11+J11+M11)/3</f>
        <v>63.166666666666664</v>
      </c>
      <c r="S11" s="22">
        <v>2</v>
      </c>
    </row>
    <row r="12" spans="1:19" s="10" customFormat="1" ht="30" customHeight="1" x14ac:dyDescent="0.3">
      <c r="A12" s="19">
        <f>RANK(R12,R$9:R$13,0)</f>
        <v>4</v>
      </c>
      <c r="B12" s="54" t="s">
        <v>183</v>
      </c>
      <c r="C12" s="53" t="s">
        <v>10</v>
      </c>
      <c r="D12" s="55" t="s">
        <v>186</v>
      </c>
      <c r="E12" s="71" t="s">
        <v>143</v>
      </c>
      <c r="F12" s="20">
        <v>183.5</v>
      </c>
      <c r="G12" s="21">
        <f>F12/3</f>
        <v>61.166666666666664</v>
      </c>
      <c r="H12" s="19">
        <f>RANK(G12,G$9:G$13,0)</f>
        <v>4</v>
      </c>
      <c r="I12" s="19">
        <v>183.5</v>
      </c>
      <c r="J12" s="21">
        <f>I12/3</f>
        <v>61.166666666666664</v>
      </c>
      <c r="K12" s="19">
        <f>RANK(J12,J$9:J$13,0)</f>
        <v>4</v>
      </c>
      <c r="L12" s="20">
        <v>186.5</v>
      </c>
      <c r="M12" s="21">
        <f>L12/3</f>
        <v>62.166666666666664</v>
      </c>
      <c r="N12" s="19">
        <f>RANK(M12,M$9:M$13,0)</f>
        <v>4</v>
      </c>
      <c r="O12" s="19"/>
      <c r="P12" s="19"/>
      <c r="Q12" s="20">
        <f>F12+L12+I12</f>
        <v>553.5</v>
      </c>
      <c r="R12" s="21">
        <f>(G12+J12+M12)/3</f>
        <v>61.5</v>
      </c>
      <c r="S12" s="22">
        <v>3</v>
      </c>
    </row>
    <row r="13" spans="1:19" s="10" customFormat="1" ht="30" customHeight="1" x14ac:dyDescent="0.3">
      <c r="A13" s="19">
        <f>RANK(R13,R$9:R$13,0)</f>
        <v>5</v>
      </c>
      <c r="B13" s="56" t="s">
        <v>88</v>
      </c>
      <c r="C13" s="99" t="s">
        <v>10</v>
      </c>
      <c r="D13" s="55" t="s">
        <v>187</v>
      </c>
      <c r="E13" s="71" t="s">
        <v>143</v>
      </c>
      <c r="F13" s="20">
        <v>178.5</v>
      </c>
      <c r="G13" s="21">
        <f>F13/3</f>
        <v>59.5</v>
      </c>
      <c r="H13" s="19">
        <f>RANK(G13,G$9:G$13,0)</f>
        <v>5</v>
      </c>
      <c r="I13" s="19">
        <v>181</v>
      </c>
      <c r="J13" s="21">
        <f>I13/3</f>
        <v>60.333333333333336</v>
      </c>
      <c r="K13" s="19">
        <f>RANK(J13,J$9:J$13,0)</f>
        <v>5</v>
      </c>
      <c r="L13" s="20">
        <v>177.5</v>
      </c>
      <c r="M13" s="21">
        <f>L13/3</f>
        <v>59.166666666666664</v>
      </c>
      <c r="N13" s="19">
        <f>RANK(M13,M$9:M$13,0)</f>
        <v>5</v>
      </c>
      <c r="O13" s="19"/>
      <c r="P13" s="19"/>
      <c r="Q13" s="20">
        <f>F13+L13+I13</f>
        <v>537</v>
      </c>
      <c r="R13" s="21">
        <f>(G13+J13+M13)/3</f>
        <v>59.666666666666664</v>
      </c>
      <c r="S13" s="22" t="s">
        <v>10</v>
      </c>
    </row>
    <row r="14" spans="1:19" s="52" customFormat="1" ht="24" customHeight="1" x14ac:dyDescent="0.3">
      <c r="A14" s="175" t="s">
        <v>37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</row>
    <row r="15" spans="1:19" s="67" customFormat="1" ht="30" customHeight="1" x14ac:dyDescent="0.3">
      <c r="A15" s="63">
        <f>RANK(R15,R$15:R$15,0)</f>
        <v>1</v>
      </c>
      <c r="B15" s="68" t="s">
        <v>190</v>
      </c>
      <c r="C15" s="69">
        <v>2</v>
      </c>
      <c r="D15" s="70" t="s">
        <v>189</v>
      </c>
      <c r="E15" s="71" t="s">
        <v>43</v>
      </c>
      <c r="F15" s="65">
        <v>194.5</v>
      </c>
      <c r="G15" s="66">
        <f>F15/3</f>
        <v>64.833333333333329</v>
      </c>
      <c r="H15" s="63">
        <f>RANK(G15,G$15:G$15,0)</f>
        <v>1</v>
      </c>
      <c r="I15" s="63">
        <v>193</v>
      </c>
      <c r="J15" s="66">
        <f>I15/3</f>
        <v>64.333333333333329</v>
      </c>
      <c r="K15" s="63">
        <f>RANK(J15,J$15:J$15,0)</f>
        <v>1</v>
      </c>
      <c r="L15" s="65">
        <v>191.5</v>
      </c>
      <c r="M15" s="66">
        <f>L15/3</f>
        <v>63.833333333333336</v>
      </c>
      <c r="N15" s="63">
        <f>RANK(M15,M$15:M$15,0)</f>
        <v>1</v>
      </c>
      <c r="O15" s="63"/>
      <c r="P15" s="63"/>
      <c r="Q15" s="65">
        <f>F15+L15+I15</f>
        <v>579</v>
      </c>
      <c r="R15" s="66">
        <f>(G15+J15+M15)/3</f>
        <v>64.333333333333329</v>
      </c>
      <c r="S15" s="72"/>
    </row>
    <row r="16" spans="1:19" s="12" customFormat="1" ht="15.75" x14ac:dyDescent="0.25">
      <c r="S16" s="13"/>
    </row>
    <row r="17" spans="2:19" s="13" customFormat="1" ht="32.25" customHeight="1" x14ac:dyDescent="0.25">
      <c r="B17" s="13" t="s">
        <v>12</v>
      </c>
      <c r="J17" s="153" t="s">
        <v>215</v>
      </c>
      <c r="K17" s="153"/>
      <c r="L17" s="153"/>
      <c r="M17" s="153"/>
      <c r="N17" s="153"/>
      <c r="O17" s="153"/>
      <c r="P17" s="153"/>
      <c r="Q17" s="153"/>
      <c r="R17" s="153"/>
      <c r="S17" s="1"/>
    </row>
    <row r="18" spans="2:19" s="13" customFormat="1" ht="32.25" customHeight="1" x14ac:dyDescent="0.25">
      <c r="B18" s="13" t="s">
        <v>13</v>
      </c>
      <c r="J18" s="153" t="s">
        <v>35</v>
      </c>
      <c r="K18" s="153"/>
      <c r="L18" s="153"/>
      <c r="M18" s="153"/>
      <c r="N18" s="153"/>
      <c r="O18" s="153"/>
      <c r="P18" s="153"/>
      <c r="Q18" s="153"/>
      <c r="R18" s="153"/>
      <c r="S18" s="1"/>
    </row>
  </sheetData>
  <sortState ref="A9:S13">
    <sortCondition ref="A9"/>
  </sortState>
  <mergeCells count="24">
    <mergeCell ref="S7:S8"/>
    <mergeCell ref="A14:R14"/>
    <mergeCell ref="E7:E8"/>
    <mergeCell ref="F7:H7"/>
    <mergeCell ref="I7:K7"/>
    <mergeCell ref="L7:N7"/>
    <mergeCell ref="A7:A8"/>
    <mergeCell ref="B7:B8"/>
    <mergeCell ref="C7:C8"/>
    <mergeCell ref="D7:D8"/>
    <mergeCell ref="J18:R18"/>
    <mergeCell ref="J17:R17"/>
    <mergeCell ref="O7:O8"/>
    <mergeCell ref="P7:P8"/>
    <mergeCell ref="Q7:Q8"/>
    <mergeCell ref="R7:R8"/>
    <mergeCell ref="N6:S6"/>
    <mergeCell ref="A1:R1"/>
    <mergeCell ref="A2:R2"/>
    <mergeCell ref="A3:R3"/>
    <mergeCell ref="A4:R4"/>
    <mergeCell ref="A5:B5"/>
    <mergeCell ref="C5:E5"/>
    <mergeCell ref="A6:D6"/>
  </mergeCells>
  <pageMargins left="0" right="0" top="0" bottom="0" header="0.31496062992125984" footer="0.31496062992125984"/>
  <pageSetup paperSize="9" scale="78" orientation="landscape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Тест посадка</vt:lpstr>
      <vt:lpstr>Ман.езд.1-1</vt:lpstr>
      <vt:lpstr>Ман.езд.1-2</vt:lpstr>
      <vt:lpstr>Ман.езд.1-3</vt:lpstr>
      <vt:lpstr>ОСФ2ТА</vt:lpstr>
      <vt:lpstr>ОСФ2ТБ</vt:lpstr>
      <vt:lpstr>ППДА</vt:lpstr>
      <vt:lpstr>КП</vt:lpstr>
      <vt:lpstr>ППЮ</vt:lpstr>
      <vt:lpstr>КПЮ</vt:lpstr>
      <vt:lpstr>Хоббихорсинг</vt:lpstr>
      <vt:lpstr>АБСпони</vt:lpstr>
      <vt:lpstr>экви</vt:lpstr>
      <vt:lpstr>мл1</vt:lpstr>
      <vt:lpstr>АБСпони!Область_печати</vt:lpstr>
      <vt:lpstr>КПЮ!Область_печати</vt:lpstr>
      <vt:lpstr>'Ман.езд.1-1'!Область_печати</vt:lpstr>
      <vt:lpstr>'Ман.езд.1-2'!Область_печати</vt:lpstr>
      <vt:lpstr>'Ман.езд.1-3'!Область_печати</vt:lpstr>
      <vt:lpstr>мл1!Область_печати</vt:lpstr>
      <vt:lpstr>ОСФ2ТА!Область_печати</vt:lpstr>
      <vt:lpstr>ОСФ2ТБ!Область_печати</vt:lpstr>
      <vt:lpstr>ППЮ!Область_печати</vt:lpstr>
      <vt:lpstr>Хоббихорсинг!Область_печати</vt:lpstr>
      <vt:lpstr>экви!Область_печати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2022-10-16T12:32:55Z</dcterms:modified>
</cp:coreProperties>
</file>