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60" windowWidth="19200" windowHeight="7590" tabRatio="791" firstSheet="19" activeTab="32"/>
  </bookViews>
  <sheets>
    <sheet name="мл1" sheetId="100" r:id="rId1"/>
    <sheet name="10.07.19" sheetId="52" r:id="rId2"/>
    <sheet name="11.07.19" sheetId="78" r:id="rId3"/>
    <sheet name="пони" sheetId="79" r:id="rId4"/>
    <sheet name="ман.езд" sheetId="80" r:id="rId5"/>
    <sheet name="ППВ" sheetId="86" r:id="rId6"/>
    <sheet name="ППВКП" sheetId="92" r:id="rId7"/>
    <sheet name="ППЮ1" sheetId="89" r:id="rId8"/>
    <sheet name="ППЮКП" sheetId="93" r:id="rId9"/>
    <sheet name="МП" sheetId="99" r:id="rId10"/>
    <sheet name="ППАЛ" sheetId="81" r:id="rId11"/>
    <sheet name="ППЮН1" sheetId="90" r:id="rId12"/>
    <sheet name="ППЮНКП" sheetId="94" r:id="rId13"/>
    <sheet name="12.07.19" sheetId="82" r:id="rId14"/>
    <sheet name="КПД" sheetId="95" r:id="rId15"/>
    <sheet name="КПДКП" sheetId="98" r:id="rId16"/>
    <sheet name="КПЮ" sheetId="96" r:id="rId17"/>
    <sheet name="КПЮКП" sheetId="105" r:id="rId18"/>
    <sheet name="КПЮН" sheetId="97" r:id="rId19"/>
    <sheet name="КПЮНКП (2)" sheetId="110" r:id="rId20"/>
    <sheet name="КПЮНКП" sheetId="106" r:id="rId21"/>
    <sheet name="ЭКВИ" sheetId="101" r:id="rId22"/>
    <sheet name="13.07.19" sheetId="88" r:id="rId23"/>
    <sheet name="ППЮО" sheetId="102" r:id="rId24"/>
    <sheet name="ЛПД" sheetId="103" r:id="rId25"/>
    <sheet name="ЛПДКП" sheetId="107" r:id="rId26"/>
    <sheet name="ЛПЮ" sheetId="104" r:id="rId27"/>
    <sheet name="ЛПЮКП" sheetId="108" r:id="rId28"/>
    <sheet name="КОМЮ1" sheetId="41" r:id="rId29"/>
    <sheet name="КОМЮН1" sheetId="85" r:id="rId30"/>
    <sheet name="КОМД" sheetId="84" r:id="rId31"/>
    <sheet name="КОМД (2)" sheetId="91" r:id="rId32"/>
    <sheet name="мастер лист" sheetId="12" r:id="rId33"/>
    <sheet name="АБСД" sheetId="64" r:id="rId34"/>
    <sheet name="кюрСПБП" sheetId="70" r:id="rId35"/>
    <sheet name="Лист2" sheetId="77" r:id="rId36"/>
  </sheets>
  <definedNames>
    <definedName name="_xlnm.Print_Area" localSheetId="33">АБСД!$A$2:$J$25</definedName>
  </definedNames>
  <calcPr calcId="145621"/>
</workbook>
</file>

<file path=xl/calcChain.xml><?xml version="1.0" encoding="utf-8"?>
<calcChain xmlns="http://schemas.openxmlformats.org/spreadsheetml/2006/main">
  <c r="Q23" i="81" l="1"/>
  <c r="Q24" i="81"/>
  <c r="Q25" i="81"/>
  <c r="Q27" i="81"/>
  <c r="Q28" i="81"/>
  <c r="Q29" i="81"/>
  <c r="N24" i="81"/>
  <c r="N28" i="81"/>
  <c r="T29" i="81"/>
  <c r="P29" i="81"/>
  <c r="M29" i="81"/>
  <c r="J29" i="81"/>
  <c r="K29" i="81" s="1"/>
  <c r="T28" i="81"/>
  <c r="P28" i="81"/>
  <c r="M28" i="81"/>
  <c r="J28" i="81"/>
  <c r="K28" i="81" s="1"/>
  <c r="T27" i="81"/>
  <c r="P27" i="81"/>
  <c r="M27" i="81"/>
  <c r="N27" i="81" s="1"/>
  <c r="J27" i="81"/>
  <c r="K27" i="81" s="1"/>
  <c r="T26" i="81"/>
  <c r="P26" i="81"/>
  <c r="Q26" i="81" s="1"/>
  <c r="M26" i="81"/>
  <c r="N26" i="81" s="1"/>
  <c r="J26" i="81"/>
  <c r="K26" i="81" s="1"/>
  <c r="T25" i="81"/>
  <c r="P25" i="81"/>
  <c r="M25" i="81"/>
  <c r="N25" i="81" s="1"/>
  <c r="J25" i="81"/>
  <c r="K25" i="81" s="1"/>
  <c r="T24" i="81"/>
  <c r="P24" i="81"/>
  <c r="M24" i="81"/>
  <c r="J24" i="81"/>
  <c r="K24" i="81" s="1"/>
  <c r="T23" i="81"/>
  <c r="P23" i="81"/>
  <c r="M23" i="81"/>
  <c r="N23" i="81" s="1"/>
  <c r="J23" i="81"/>
  <c r="K23" i="81" s="1"/>
  <c r="T22" i="81"/>
  <c r="P22" i="81"/>
  <c r="Q22" i="81" s="1"/>
  <c r="M22" i="81"/>
  <c r="N22" i="81" s="1"/>
  <c r="J22" i="81"/>
  <c r="K22" i="81" s="1"/>
  <c r="T21" i="81"/>
  <c r="P21" i="81"/>
  <c r="Q21" i="81" s="1"/>
  <c r="M21" i="81"/>
  <c r="N29" i="81" s="1"/>
  <c r="J21" i="81"/>
  <c r="K21" i="81" s="1"/>
  <c r="Z34" i="110"/>
  <c r="V34" i="110"/>
  <c r="S34" i="110"/>
  <c r="P34" i="110"/>
  <c r="M34" i="110"/>
  <c r="J34" i="110"/>
  <c r="Z33" i="110"/>
  <c r="V33" i="110"/>
  <c r="S33" i="110"/>
  <c r="P33" i="110"/>
  <c r="M33" i="110"/>
  <c r="AA33" i="110" s="1"/>
  <c r="J33" i="110"/>
  <c r="Z32" i="110"/>
  <c r="V32" i="110"/>
  <c r="S32" i="110"/>
  <c r="P32" i="110"/>
  <c r="M32" i="110"/>
  <c r="J32" i="110"/>
  <c r="Z31" i="110"/>
  <c r="V31" i="110"/>
  <c r="S31" i="110"/>
  <c r="P31" i="110"/>
  <c r="M31" i="110"/>
  <c r="J31" i="110"/>
  <c r="Z30" i="110"/>
  <c r="V30" i="110"/>
  <c r="S30" i="110"/>
  <c r="P30" i="110"/>
  <c r="M30" i="110"/>
  <c r="J30" i="110"/>
  <c r="Z29" i="110"/>
  <c r="V29" i="110"/>
  <c r="S29" i="110"/>
  <c r="P29" i="110"/>
  <c r="M29" i="110"/>
  <c r="J29" i="110"/>
  <c r="Z28" i="110"/>
  <c r="V28" i="110"/>
  <c r="S28" i="110"/>
  <c r="P28" i="110"/>
  <c r="M28" i="110"/>
  <c r="J28" i="110"/>
  <c r="Z27" i="110"/>
  <c r="V27" i="110"/>
  <c r="S27" i="110"/>
  <c r="P27" i="110"/>
  <c r="M27" i="110"/>
  <c r="J27" i="110"/>
  <c r="Z26" i="110"/>
  <c r="V26" i="110"/>
  <c r="S26" i="110"/>
  <c r="P26" i="110"/>
  <c r="Q26" i="110" s="1"/>
  <c r="M26" i="110"/>
  <c r="J26" i="110"/>
  <c r="K32" i="110" s="1"/>
  <c r="Z19" i="110"/>
  <c r="V19" i="110"/>
  <c r="S19" i="110"/>
  <c r="P19" i="110"/>
  <c r="M19" i="110"/>
  <c r="J19" i="110"/>
  <c r="Z18" i="110"/>
  <c r="V18" i="110"/>
  <c r="S18" i="110"/>
  <c r="P18" i="110"/>
  <c r="M18" i="110"/>
  <c r="J18" i="110"/>
  <c r="Z17" i="110"/>
  <c r="V17" i="110"/>
  <c r="S17" i="110"/>
  <c r="P17" i="110"/>
  <c r="M17" i="110"/>
  <c r="J17" i="110"/>
  <c r="Z16" i="110"/>
  <c r="V16" i="110"/>
  <c r="S16" i="110"/>
  <c r="P16" i="110"/>
  <c r="M16" i="110"/>
  <c r="J16" i="110"/>
  <c r="Z15" i="110"/>
  <c r="V15" i="110"/>
  <c r="S15" i="110"/>
  <c r="P15" i="110"/>
  <c r="M15" i="110"/>
  <c r="J15" i="110"/>
  <c r="Z14" i="110"/>
  <c r="V14" i="110"/>
  <c r="S14" i="110"/>
  <c r="P14" i="110"/>
  <c r="M14" i="110"/>
  <c r="J14" i="110"/>
  <c r="Z13" i="110"/>
  <c r="V13" i="110"/>
  <c r="S13" i="110"/>
  <c r="P13" i="110"/>
  <c r="Q13" i="110" s="1"/>
  <c r="M13" i="110"/>
  <c r="J13" i="110"/>
  <c r="Z12" i="110"/>
  <c r="V12" i="110"/>
  <c r="S12" i="110"/>
  <c r="P12" i="110"/>
  <c r="M12" i="110"/>
  <c r="J12" i="110"/>
  <c r="Z11" i="110"/>
  <c r="V11" i="110"/>
  <c r="S11" i="110"/>
  <c r="T11" i="110" s="1"/>
  <c r="P11" i="110"/>
  <c r="M11" i="110"/>
  <c r="J11" i="110"/>
  <c r="J24" i="99"/>
  <c r="M24" i="99"/>
  <c r="P24" i="99"/>
  <c r="T24" i="99"/>
  <c r="J25" i="99"/>
  <c r="M25" i="99"/>
  <c r="P25" i="99"/>
  <c r="T25" i="99"/>
  <c r="J23" i="99"/>
  <c r="M23" i="99"/>
  <c r="P23" i="99"/>
  <c r="Q23" i="99" s="1"/>
  <c r="T23" i="99"/>
  <c r="T26" i="99"/>
  <c r="P26" i="99"/>
  <c r="M26" i="99"/>
  <c r="N26" i="99" s="1"/>
  <c r="J26" i="99"/>
  <c r="J32" i="106"/>
  <c r="M32" i="106"/>
  <c r="P32" i="106"/>
  <c r="Q32" i="106"/>
  <c r="S32" i="106"/>
  <c r="V32" i="106"/>
  <c r="Z32" i="106"/>
  <c r="AA32" i="106"/>
  <c r="Z28" i="108"/>
  <c r="V28" i="108"/>
  <c r="S28" i="108"/>
  <c r="T28" i="108" s="1"/>
  <c r="P28" i="108"/>
  <c r="M28" i="108"/>
  <c r="AA28" i="108" s="1"/>
  <c r="J28" i="108"/>
  <c r="Z27" i="108"/>
  <c r="V27" i="108"/>
  <c r="S27" i="108"/>
  <c r="T27" i="108" s="1"/>
  <c r="P27" i="108"/>
  <c r="M27" i="108"/>
  <c r="AA27" i="108" s="1"/>
  <c r="J27" i="108"/>
  <c r="AA26" i="108"/>
  <c r="Z26" i="108"/>
  <c r="V26" i="108"/>
  <c r="W26" i="108" s="1"/>
  <c r="S26" i="108"/>
  <c r="P26" i="108"/>
  <c r="Q26" i="108" s="1"/>
  <c r="M26" i="108"/>
  <c r="J26" i="108"/>
  <c r="K26" i="108" s="1"/>
  <c r="Z25" i="108"/>
  <c r="V25" i="108"/>
  <c r="W25" i="108" s="1"/>
  <c r="S25" i="108"/>
  <c r="P25" i="108"/>
  <c r="Q25" i="108" s="1"/>
  <c r="M25" i="108"/>
  <c r="J25" i="108"/>
  <c r="K25" i="108" s="1"/>
  <c r="Z24" i="108"/>
  <c r="V24" i="108"/>
  <c r="S24" i="108"/>
  <c r="T24" i="108" s="1"/>
  <c r="P24" i="108"/>
  <c r="M24" i="108"/>
  <c r="AA24" i="108" s="1"/>
  <c r="J24" i="108"/>
  <c r="Z23" i="108"/>
  <c r="V23" i="108"/>
  <c r="S23" i="108"/>
  <c r="T23" i="108" s="1"/>
  <c r="P23" i="108"/>
  <c r="M23" i="108"/>
  <c r="AA23" i="108" s="1"/>
  <c r="J23" i="108"/>
  <c r="AA22" i="108"/>
  <c r="Z22" i="108"/>
  <c r="V22" i="108"/>
  <c r="W22" i="108" s="1"/>
  <c r="S22" i="108"/>
  <c r="P22" i="108"/>
  <c r="Q22" i="108" s="1"/>
  <c r="M22" i="108"/>
  <c r="J22" i="108"/>
  <c r="K22" i="108" s="1"/>
  <c r="Z21" i="108"/>
  <c r="V21" i="108"/>
  <c r="W21" i="108" s="1"/>
  <c r="S21" i="108"/>
  <c r="P21" i="108"/>
  <c r="Q21" i="108" s="1"/>
  <c r="M21" i="108"/>
  <c r="J21" i="108"/>
  <c r="K21" i="108" s="1"/>
  <c r="Z20" i="108"/>
  <c r="V20" i="108"/>
  <c r="S20" i="108"/>
  <c r="T20" i="108" s="1"/>
  <c r="P20" i="108"/>
  <c r="M20" i="108"/>
  <c r="AA20" i="108" s="1"/>
  <c r="J20" i="108"/>
  <c r="Z19" i="108"/>
  <c r="V19" i="108"/>
  <c r="S19" i="108"/>
  <c r="T19" i="108" s="1"/>
  <c r="P19" i="108"/>
  <c r="M19" i="108"/>
  <c r="AA19" i="108" s="1"/>
  <c r="J19" i="108"/>
  <c r="AA18" i="108"/>
  <c r="Z18" i="108"/>
  <c r="V18" i="108"/>
  <c r="W18" i="108" s="1"/>
  <c r="S18" i="108"/>
  <c r="P18" i="108"/>
  <c r="Q18" i="108" s="1"/>
  <c r="M18" i="108"/>
  <c r="J18" i="108"/>
  <c r="K18" i="108" s="1"/>
  <c r="Z17" i="108"/>
  <c r="V17" i="108"/>
  <c r="W17" i="108" s="1"/>
  <c r="S17" i="108"/>
  <c r="P17" i="108"/>
  <c r="Q17" i="108" s="1"/>
  <c r="M17" i="108"/>
  <c r="J17" i="108"/>
  <c r="K17" i="108" s="1"/>
  <c r="Z16" i="108"/>
  <c r="V16" i="108"/>
  <c r="S16" i="108"/>
  <c r="T16" i="108" s="1"/>
  <c r="P16" i="108"/>
  <c r="M16" i="108"/>
  <c r="AA16" i="108" s="1"/>
  <c r="J16" i="108"/>
  <c r="Z15" i="108"/>
  <c r="V15" i="108"/>
  <c r="S15" i="108"/>
  <c r="T15" i="108" s="1"/>
  <c r="P15" i="108"/>
  <c r="M15" i="108"/>
  <c r="AA15" i="108" s="1"/>
  <c r="J15" i="108"/>
  <c r="AA14" i="108"/>
  <c r="Z14" i="108"/>
  <c r="V14" i="108"/>
  <c r="W14" i="108" s="1"/>
  <c r="S14" i="108"/>
  <c r="P14" i="108"/>
  <c r="Q14" i="108" s="1"/>
  <c r="M14" i="108"/>
  <c r="J14" i="108"/>
  <c r="K14" i="108" s="1"/>
  <c r="Z13" i="108"/>
  <c r="V13" i="108"/>
  <c r="W20" i="108" s="1"/>
  <c r="S13" i="108"/>
  <c r="P13" i="108"/>
  <c r="Q16" i="108" s="1"/>
  <c r="M13" i="108"/>
  <c r="J13" i="108"/>
  <c r="K20" i="108" s="1"/>
  <c r="Z12" i="108"/>
  <c r="W12" i="108"/>
  <c r="V12" i="108"/>
  <c r="W28" i="108" s="1"/>
  <c r="S12" i="108"/>
  <c r="T12" i="108" s="1"/>
  <c r="Q12" i="108"/>
  <c r="P12" i="108"/>
  <c r="Q28" i="108" s="1"/>
  <c r="M12" i="108"/>
  <c r="AA12" i="108" s="1"/>
  <c r="K12" i="108"/>
  <c r="J12" i="108"/>
  <c r="K28" i="108" s="1"/>
  <c r="Z11" i="108"/>
  <c r="V11" i="108"/>
  <c r="S11" i="108"/>
  <c r="T22" i="108" s="1"/>
  <c r="P11" i="108"/>
  <c r="M11" i="108"/>
  <c r="N26" i="108" s="1"/>
  <c r="J11" i="108"/>
  <c r="Z27" i="107"/>
  <c r="V27" i="107"/>
  <c r="S27" i="107"/>
  <c r="P27" i="107"/>
  <c r="Q27" i="107" s="1"/>
  <c r="M27" i="107"/>
  <c r="J27" i="107"/>
  <c r="Z26" i="107"/>
  <c r="V26" i="107"/>
  <c r="S26" i="107"/>
  <c r="P26" i="107"/>
  <c r="M26" i="107"/>
  <c r="AA26" i="107" s="1"/>
  <c r="J26" i="107"/>
  <c r="Z25" i="107"/>
  <c r="V25" i="107"/>
  <c r="S25" i="107"/>
  <c r="P25" i="107"/>
  <c r="M25" i="107"/>
  <c r="J25" i="107"/>
  <c r="AA24" i="107"/>
  <c r="Z24" i="107"/>
  <c r="V24" i="107"/>
  <c r="S24" i="107"/>
  <c r="P24" i="107"/>
  <c r="N24" i="107"/>
  <c r="M24" i="107"/>
  <c r="J24" i="107"/>
  <c r="Z23" i="107"/>
  <c r="V23" i="107"/>
  <c r="S23" i="107"/>
  <c r="P23" i="107"/>
  <c r="M23" i="107"/>
  <c r="AA23" i="107" s="1"/>
  <c r="J23" i="107"/>
  <c r="Z22" i="107"/>
  <c r="V22" i="107"/>
  <c r="S22" i="107"/>
  <c r="P22" i="107"/>
  <c r="M22" i="107"/>
  <c r="AA22" i="107" s="1"/>
  <c r="J22" i="107"/>
  <c r="Z21" i="107"/>
  <c r="V21" i="107"/>
  <c r="S21" i="107"/>
  <c r="P21" i="107"/>
  <c r="M21" i="107"/>
  <c r="J21" i="107"/>
  <c r="AA20" i="107"/>
  <c r="Z20" i="107"/>
  <c r="V20" i="107"/>
  <c r="S20" i="107"/>
  <c r="P20" i="107"/>
  <c r="M20" i="107"/>
  <c r="J20" i="107"/>
  <c r="Z19" i="107"/>
  <c r="V19" i="107"/>
  <c r="S19" i="107"/>
  <c r="P19" i="107"/>
  <c r="M19" i="107"/>
  <c r="J19" i="107"/>
  <c r="Z18" i="107"/>
  <c r="V18" i="107"/>
  <c r="S18" i="107"/>
  <c r="P18" i="107"/>
  <c r="M18" i="107"/>
  <c r="AA18" i="107" s="1"/>
  <c r="J18" i="107"/>
  <c r="Z17" i="107"/>
  <c r="V17" i="107"/>
  <c r="S17" i="107"/>
  <c r="P17" i="107"/>
  <c r="M17" i="107"/>
  <c r="J17" i="107"/>
  <c r="AA16" i="107"/>
  <c r="Z16" i="107"/>
  <c r="V16" i="107"/>
  <c r="S16" i="107"/>
  <c r="P16" i="107"/>
  <c r="M16" i="107"/>
  <c r="J16" i="107"/>
  <c r="Z15" i="107"/>
  <c r="V15" i="107"/>
  <c r="S15" i="107"/>
  <c r="P15" i="107"/>
  <c r="M15" i="107"/>
  <c r="J15" i="107"/>
  <c r="Z14" i="107"/>
  <c r="V14" i="107"/>
  <c r="S14" i="107"/>
  <c r="Q14" i="107"/>
  <c r="P14" i="107"/>
  <c r="M14" i="107"/>
  <c r="AA14" i="107" s="1"/>
  <c r="J14" i="107"/>
  <c r="Z13" i="107"/>
  <c r="V13" i="107"/>
  <c r="S13" i="107"/>
  <c r="T24" i="107" s="1"/>
  <c r="P13" i="107"/>
  <c r="M13" i="107"/>
  <c r="N16" i="107" s="1"/>
  <c r="J13" i="107"/>
  <c r="Z12" i="107"/>
  <c r="V12" i="107"/>
  <c r="W12" i="107" s="1"/>
  <c r="S12" i="107"/>
  <c r="P12" i="107"/>
  <c r="N12" i="107"/>
  <c r="M12" i="107"/>
  <c r="J12" i="107"/>
  <c r="Z11" i="107"/>
  <c r="V11" i="107"/>
  <c r="W14" i="107" s="1"/>
  <c r="S11" i="107"/>
  <c r="Q11" i="107"/>
  <c r="P11" i="107"/>
  <c r="Q18" i="107" s="1"/>
  <c r="M11" i="107"/>
  <c r="J11" i="107"/>
  <c r="K22" i="107" s="1"/>
  <c r="V33" i="106"/>
  <c r="S33" i="106"/>
  <c r="P33" i="106"/>
  <c r="M33" i="106"/>
  <c r="J33" i="106"/>
  <c r="G23" i="41"/>
  <c r="M30" i="106"/>
  <c r="P30" i="106"/>
  <c r="S30" i="106"/>
  <c r="V30" i="106"/>
  <c r="M28" i="106"/>
  <c r="P28" i="106"/>
  <c r="S28" i="106"/>
  <c r="V28" i="106"/>
  <c r="W32" i="106" s="1"/>
  <c r="M29" i="106"/>
  <c r="P29" i="106"/>
  <c r="S29" i="106"/>
  <c r="V29" i="106"/>
  <c r="M31" i="106"/>
  <c r="P31" i="106"/>
  <c r="S31" i="106"/>
  <c r="V31" i="106"/>
  <c r="M36" i="106"/>
  <c r="P36" i="106"/>
  <c r="S36" i="106"/>
  <c r="V36" i="106"/>
  <c r="M34" i="106"/>
  <c r="P34" i="106"/>
  <c r="S34" i="106"/>
  <c r="V34" i="106"/>
  <c r="M35" i="106"/>
  <c r="P35" i="106"/>
  <c r="Q33" i="106" s="1"/>
  <c r="S35" i="106"/>
  <c r="V35" i="106"/>
  <c r="Z35" i="106"/>
  <c r="J35" i="106"/>
  <c r="Z34" i="106"/>
  <c r="J34" i="106"/>
  <c r="K32" i="106" s="1"/>
  <c r="Z36" i="106"/>
  <c r="J36" i="106"/>
  <c r="Z33" i="106"/>
  <c r="Z31" i="106"/>
  <c r="J31" i="106"/>
  <c r="Z29" i="106"/>
  <c r="J29" i="106"/>
  <c r="Z28" i="106"/>
  <c r="J28" i="106"/>
  <c r="Z30" i="106"/>
  <c r="J30" i="106"/>
  <c r="Z27" i="106"/>
  <c r="V27" i="106"/>
  <c r="S27" i="106"/>
  <c r="T32" i="106" s="1"/>
  <c r="P27" i="106"/>
  <c r="M27" i="106"/>
  <c r="N32" i="106" s="1"/>
  <c r="J27" i="106"/>
  <c r="G20" i="84"/>
  <c r="G20" i="41"/>
  <c r="G14" i="41"/>
  <c r="G11" i="41"/>
  <c r="G17" i="41"/>
  <c r="G8" i="41"/>
  <c r="V26" i="104"/>
  <c r="S26" i="104"/>
  <c r="P26" i="104"/>
  <c r="M26" i="104"/>
  <c r="J26" i="104"/>
  <c r="Z20" i="106"/>
  <c r="V20" i="106"/>
  <c r="S20" i="106"/>
  <c r="P20" i="106"/>
  <c r="M20" i="106"/>
  <c r="J20" i="106"/>
  <c r="Z19" i="106"/>
  <c r="V19" i="106"/>
  <c r="S19" i="106"/>
  <c r="P19" i="106"/>
  <c r="M19" i="106"/>
  <c r="J19" i="106"/>
  <c r="Z18" i="106"/>
  <c r="V18" i="106"/>
  <c r="S18" i="106"/>
  <c r="P18" i="106"/>
  <c r="M18" i="106"/>
  <c r="J18" i="106"/>
  <c r="Z17" i="106"/>
  <c r="V17" i="106"/>
  <c r="S17" i="106"/>
  <c r="P17" i="106"/>
  <c r="M17" i="106"/>
  <c r="J17" i="106"/>
  <c r="Z16" i="106"/>
  <c r="V16" i="106"/>
  <c r="S16" i="106"/>
  <c r="P16" i="106"/>
  <c r="M16" i="106"/>
  <c r="J16" i="106"/>
  <c r="Z15" i="106"/>
  <c r="V15" i="106"/>
  <c r="S15" i="106"/>
  <c r="P15" i="106"/>
  <c r="M15" i="106"/>
  <c r="J15" i="106"/>
  <c r="Z14" i="106"/>
  <c r="V14" i="106"/>
  <c r="S14" i="106"/>
  <c r="P14" i="106"/>
  <c r="M14" i="106"/>
  <c r="J14" i="106"/>
  <c r="Z13" i="106"/>
  <c r="V13" i="106"/>
  <c r="S13" i="106"/>
  <c r="P13" i="106"/>
  <c r="M13" i="106"/>
  <c r="N13" i="106" s="1"/>
  <c r="J13" i="106"/>
  <c r="Z12" i="106"/>
  <c r="V12" i="106"/>
  <c r="S12" i="106"/>
  <c r="P12" i="106"/>
  <c r="M12" i="106"/>
  <c r="J12" i="106"/>
  <c r="Z11" i="106"/>
  <c r="V11" i="106"/>
  <c r="S11" i="106"/>
  <c r="P11" i="106"/>
  <c r="M11" i="106"/>
  <c r="J11" i="106"/>
  <c r="K11" i="106" s="1"/>
  <c r="V28" i="104"/>
  <c r="S28" i="104"/>
  <c r="P28" i="104"/>
  <c r="M28" i="104"/>
  <c r="J28" i="104"/>
  <c r="Z29" i="105"/>
  <c r="V29" i="105"/>
  <c r="S29" i="105"/>
  <c r="P29" i="105"/>
  <c r="M29" i="105"/>
  <c r="J29" i="105"/>
  <c r="Z28" i="105"/>
  <c r="V28" i="105"/>
  <c r="S28" i="105"/>
  <c r="P28" i="105"/>
  <c r="M28" i="105"/>
  <c r="J28" i="105"/>
  <c r="Z27" i="105"/>
  <c r="V27" i="105"/>
  <c r="S27" i="105"/>
  <c r="P27" i="105"/>
  <c r="M27" i="105"/>
  <c r="J27" i="105"/>
  <c r="Z26" i="105"/>
  <c r="V26" i="105"/>
  <c r="S26" i="105"/>
  <c r="P26" i="105"/>
  <c r="M26" i="105"/>
  <c r="AA26" i="105" s="1"/>
  <c r="J26" i="105"/>
  <c r="Z25" i="105"/>
  <c r="V25" i="105"/>
  <c r="S25" i="105"/>
  <c r="P25" i="105"/>
  <c r="M25" i="105"/>
  <c r="AA25" i="105" s="1"/>
  <c r="J25" i="105"/>
  <c r="Z24" i="105"/>
  <c r="V24" i="105"/>
  <c r="S24" i="105"/>
  <c r="P24" i="105"/>
  <c r="M24" i="105"/>
  <c r="J24" i="105"/>
  <c r="Z23" i="105"/>
  <c r="V23" i="105"/>
  <c r="S23" i="105"/>
  <c r="P23" i="105"/>
  <c r="M23" i="105"/>
  <c r="J23" i="105"/>
  <c r="Z22" i="105"/>
  <c r="V22" i="105"/>
  <c r="S22" i="105"/>
  <c r="P22" i="105"/>
  <c r="M22" i="105"/>
  <c r="J22" i="105"/>
  <c r="Z21" i="105"/>
  <c r="V21" i="105"/>
  <c r="S21" i="105"/>
  <c r="P21" i="105"/>
  <c r="M21" i="105"/>
  <c r="AA21" i="105" s="1"/>
  <c r="J21" i="105"/>
  <c r="Z20" i="105"/>
  <c r="V20" i="105"/>
  <c r="S20" i="105"/>
  <c r="P20" i="105"/>
  <c r="M20" i="105"/>
  <c r="J20" i="105"/>
  <c r="Z19" i="105"/>
  <c r="V19" i="105"/>
  <c r="S19" i="105"/>
  <c r="P19" i="105"/>
  <c r="M19" i="105"/>
  <c r="AA19" i="105" s="1"/>
  <c r="J19" i="105"/>
  <c r="Z18" i="105"/>
  <c r="V18" i="105"/>
  <c r="S18" i="105"/>
  <c r="P18" i="105"/>
  <c r="M18" i="105"/>
  <c r="J18" i="105"/>
  <c r="Z17" i="105"/>
  <c r="V17" i="105"/>
  <c r="S17" i="105"/>
  <c r="P17" i="105"/>
  <c r="AA17" i="105" s="1"/>
  <c r="M17" i="105"/>
  <c r="J17" i="105"/>
  <c r="Z16" i="105"/>
  <c r="V16" i="105"/>
  <c r="S16" i="105"/>
  <c r="P16" i="105"/>
  <c r="M16" i="105"/>
  <c r="J16" i="105"/>
  <c r="Z15" i="105"/>
  <c r="V15" i="105"/>
  <c r="W15" i="105" s="1"/>
  <c r="S15" i="105"/>
  <c r="P15" i="105"/>
  <c r="M15" i="105"/>
  <c r="J15" i="105"/>
  <c r="K15" i="105" s="1"/>
  <c r="Z14" i="105"/>
  <c r="V14" i="105"/>
  <c r="S14" i="105"/>
  <c r="P14" i="105"/>
  <c r="M14" i="105"/>
  <c r="J14" i="105"/>
  <c r="Z13" i="105"/>
  <c r="V13" i="105"/>
  <c r="S13" i="105"/>
  <c r="P13" i="105"/>
  <c r="AA13" i="105" s="1"/>
  <c r="N13" i="105"/>
  <c r="M13" i="105"/>
  <c r="J13" i="105"/>
  <c r="Z12" i="105"/>
  <c r="V12" i="105"/>
  <c r="S12" i="105"/>
  <c r="P12" i="105"/>
  <c r="M12" i="105"/>
  <c r="J12" i="105"/>
  <c r="Z11" i="105"/>
  <c r="V11" i="105"/>
  <c r="S11" i="105"/>
  <c r="P11" i="105"/>
  <c r="M11" i="105"/>
  <c r="J11" i="105"/>
  <c r="V24" i="104"/>
  <c r="S24" i="104"/>
  <c r="P24" i="104"/>
  <c r="M24" i="104"/>
  <c r="J24" i="104"/>
  <c r="J25" i="104"/>
  <c r="M25" i="104"/>
  <c r="P25" i="104"/>
  <c r="S25" i="104"/>
  <c r="V25" i="104"/>
  <c r="Z25" i="104"/>
  <c r="J22" i="104"/>
  <c r="M22" i="104"/>
  <c r="P22" i="104"/>
  <c r="S22" i="104"/>
  <c r="V22" i="104"/>
  <c r="Z22" i="104"/>
  <c r="J14" i="104"/>
  <c r="M14" i="104"/>
  <c r="P14" i="104"/>
  <c r="S14" i="104"/>
  <c r="V14" i="104"/>
  <c r="Z14" i="104"/>
  <c r="Z24" i="104"/>
  <c r="J15" i="104"/>
  <c r="M15" i="104"/>
  <c r="P15" i="104"/>
  <c r="S15" i="104"/>
  <c r="V15" i="104"/>
  <c r="AA15" i="104" s="1"/>
  <c r="Z15" i="104"/>
  <c r="J16" i="104"/>
  <c r="M16" i="104"/>
  <c r="P16" i="104"/>
  <c r="S16" i="104"/>
  <c r="V16" i="104"/>
  <c r="Z16" i="104"/>
  <c r="J21" i="104"/>
  <c r="M21" i="104"/>
  <c r="P21" i="104"/>
  <c r="S21" i="104"/>
  <c r="V21" i="104"/>
  <c r="Z21" i="104"/>
  <c r="J18" i="104"/>
  <c r="M18" i="104"/>
  <c r="P18" i="104"/>
  <c r="S18" i="104"/>
  <c r="V18" i="104"/>
  <c r="Z18" i="104"/>
  <c r="J11" i="104"/>
  <c r="M11" i="104"/>
  <c r="P11" i="104"/>
  <c r="S11" i="104"/>
  <c r="V11" i="104"/>
  <c r="Z11" i="104"/>
  <c r="J13" i="104"/>
  <c r="M13" i="104"/>
  <c r="P13" i="104"/>
  <c r="S13" i="104"/>
  <c r="V13" i="104"/>
  <c r="Z13" i="104"/>
  <c r="Z28" i="104"/>
  <c r="J17" i="104"/>
  <c r="M17" i="104"/>
  <c r="P17" i="104"/>
  <c r="S17" i="104"/>
  <c r="V17" i="104"/>
  <c r="Z17" i="104"/>
  <c r="Z26" i="104"/>
  <c r="J27" i="104"/>
  <c r="M27" i="104"/>
  <c r="P27" i="104"/>
  <c r="S27" i="104"/>
  <c r="V27" i="104"/>
  <c r="Z27" i="104"/>
  <c r="J20" i="104"/>
  <c r="M20" i="104"/>
  <c r="P20" i="104"/>
  <c r="S20" i="104"/>
  <c r="V20" i="104"/>
  <c r="Z20" i="104"/>
  <c r="J23" i="104"/>
  <c r="M23" i="104"/>
  <c r="P23" i="104"/>
  <c r="S23" i="104"/>
  <c r="AA23" i="104" s="1"/>
  <c r="V23" i="104"/>
  <c r="Z23" i="104"/>
  <c r="J12" i="104"/>
  <c r="M12" i="104"/>
  <c r="P12" i="104"/>
  <c r="S12" i="104"/>
  <c r="V12" i="104"/>
  <c r="Z12" i="104"/>
  <c r="V19" i="104"/>
  <c r="S19" i="104"/>
  <c r="P19" i="104"/>
  <c r="M19" i="104"/>
  <c r="J19" i="104"/>
  <c r="Z19" i="104"/>
  <c r="G17" i="84"/>
  <c r="G14" i="84"/>
  <c r="V27" i="103"/>
  <c r="S27" i="103"/>
  <c r="P27" i="103"/>
  <c r="M27" i="103"/>
  <c r="J27" i="103"/>
  <c r="V25" i="103"/>
  <c r="S25" i="103"/>
  <c r="P25" i="103"/>
  <c r="M25" i="103"/>
  <c r="J25" i="103"/>
  <c r="V26" i="103"/>
  <c r="S26" i="103"/>
  <c r="P26" i="103"/>
  <c r="M26" i="103"/>
  <c r="J26" i="103"/>
  <c r="V22" i="103"/>
  <c r="S22" i="103"/>
  <c r="P22" i="103"/>
  <c r="M22" i="103"/>
  <c r="J22" i="103"/>
  <c r="J18" i="103"/>
  <c r="M18" i="103"/>
  <c r="P18" i="103"/>
  <c r="S18" i="103"/>
  <c r="V18" i="103"/>
  <c r="Z18" i="103"/>
  <c r="Z26" i="103"/>
  <c r="Z25" i="103"/>
  <c r="J20" i="103"/>
  <c r="M20" i="103"/>
  <c r="P20" i="103"/>
  <c r="S20" i="103"/>
  <c r="V20" i="103"/>
  <c r="Z20" i="103"/>
  <c r="J16" i="103"/>
  <c r="M16" i="103"/>
  <c r="P16" i="103"/>
  <c r="S16" i="103"/>
  <c r="V16" i="103"/>
  <c r="Z16" i="103"/>
  <c r="J23" i="103"/>
  <c r="M23" i="103"/>
  <c r="P23" i="103"/>
  <c r="S23" i="103"/>
  <c r="V23" i="103"/>
  <c r="Z23" i="103"/>
  <c r="J21" i="103"/>
  <c r="M21" i="103"/>
  <c r="P21" i="103"/>
  <c r="S21" i="103"/>
  <c r="V21" i="103"/>
  <c r="Z21" i="103"/>
  <c r="J15" i="103"/>
  <c r="M15" i="103"/>
  <c r="P15" i="103"/>
  <c r="S15" i="103"/>
  <c r="V15" i="103"/>
  <c r="Z15" i="103"/>
  <c r="J19" i="103"/>
  <c r="M19" i="103"/>
  <c r="P19" i="103"/>
  <c r="S19" i="103"/>
  <c r="V19" i="103"/>
  <c r="Z19" i="103"/>
  <c r="J12" i="103"/>
  <c r="M12" i="103"/>
  <c r="P12" i="103"/>
  <c r="S12" i="103"/>
  <c r="V12" i="103"/>
  <c r="Z12" i="103"/>
  <c r="Z27" i="103"/>
  <c r="J24" i="103"/>
  <c r="M24" i="103"/>
  <c r="P24" i="103"/>
  <c r="S24" i="103"/>
  <c r="V24" i="103"/>
  <c r="AA24" i="103" s="1"/>
  <c r="Z24" i="103"/>
  <c r="J13" i="103"/>
  <c r="M13" i="103"/>
  <c r="P13" i="103"/>
  <c r="S13" i="103"/>
  <c r="V13" i="103"/>
  <c r="Z13" i="103"/>
  <c r="J11" i="103"/>
  <c r="M11" i="103"/>
  <c r="P11" i="103"/>
  <c r="S11" i="103"/>
  <c r="V11" i="103"/>
  <c r="Z11" i="103"/>
  <c r="J17" i="103"/>
  <c r="M17" i="103"/>
  <c r="P17" i="103"/>
  <c r="S17" i="103"/>
  <c r="V17" i="103"/>
  <c r="Z17" i="103"/>
  <c r="J14" i="103"/>
  <c r="M14" i="103"/>
  <c r="P14" i="103"/>
  <c r="S14" i="103"/>
  <c r="V14" i="103"/>
  <c r="Z14" i="103"/>
  <c r="Z22" i="103"/>
  <c r="J13" i="102"/>
  <c r="M13" i="102"/>
  <c r="P13" i="102"/>
  <c r="T13" i="102"/>
  <c r="J12" i="102"/>
  <c r="M12" i="102"/>
  <c r="P12" i="102"/>
  <c r="Q12" i="102" s="1"/>
  <c r="T12" i="102"/>
  <c r="T11" i="102"/>
  <c r="P11" i="102"/>
  <c r="M11" i="102"/>
  <c r="J11" i="102"/>
  <c r="N21" i="81" l="1"/>
  <c r="U22" i="81"/>
  <c r="U25" i="81"/>
  <c r="U27" i="81"/>
  <c r="U23" i="81"/>
  <c r="U26" i="81"/>
  <c r="U28" i="81"/>
  <c r="U21" i="81"/>
  <c r="A21" i="81" s="1"/>
  <c r="U24" i="81"/>
  <c r="U29" i="81"/>
  <c r="T15" i="110"/>
  <c r="AA16" i="110"/>
  <c r="AA18" i="110"/>
  <c r="AA13" i="110"/>
  <c r="N17" i="110"/>
  <c r="W13" i="110"/>
  <c r="T28" i="110"/>
  <c r="N28" i="110"/>
  <c r="W19" i="110"/>
  <c r="Q16" i="110"/>
  <c r="K17" i="110"/>
  <c r="Q18" i="110"/>
  <c r="T34" i="110"/>
  <c r="AA27" i="110"/>
  <c r="W28" i="110"/>
  <c r="AA34" i="110"/>
  <c r="K19" i="110"/>
  <c r="T17" i="110"/>
  <c r="AA11" i="110"/>
  <c r="K13" i="110"/>
  <c r="T13" i="110"/>
  <c r="K14" i="110"/>
  <c r="AA14" i="110"/>
  <c r="Q17" i="110"/>
  <c r="K18" i="110"/>
  <c r="W18" i="110"/>
  <c r="AA19" i="110"/>
  <c r="Q32" i="110"/>
  <c r="W26" i="110"/>
  <c r="Q30" i="110"/>
  <c r="K28" i="110"/>
  <c r="AA28" i="110"/>
  <c r="T31" i="110"/>
  <c r="AA30" i="110"/>
  <c r="Q34" i="110"/>
  <c r="Q31" i="110"/>
  <c r="AA31" i="110"/>
  <c r="T32" i="110"/>
  <c r="N11" i="110"/>
  <c r="N18" i="110"/>
  <c r="AA17" i="110"/>
  <c r="T19" i="110"/>
  <c r="K26" i="110"/>
  <c r="K33" i="110"/>
  <c r="N31" i="110"/>
  <c r="T30" i="110"/>
  <c r="K34" i="110"/>
  <c r="Q19" i="110"/>
  <c r="AA15" i="110"/>
  <c r="T16" i="110"/>
  <c r="N34" i="110"/>
  <c r="W32" i="110"/>
  <c r="Q28" i="110"/>
  <c r="K31" i="110"/>
  <c r="W31" i="110"/>
  <c r="AA32" i="110"/>
  <c r="T33" i="110"/>
  <c r="K16" i="110"/>
  <c r="W16" i="110"/>
  <c r="T18" i="110"/>
  <c r="W30" i="110"/>
  <c r="Q33" i="110"/>
  <c r="N12" i="110"/>
  <c r="T12" i="110"/>
  <c r="AA12" i="110"/>
  <c r="Q14" i="110"/>
  <c r="W14" i="110"/>
  <c r="N15" i="110"/>
  <c r="W17" i="110"/>
  <c r="N19" i="110"/>
  <c r="K27" i="110"/>
  <c r="Q27" i="110"/>
  <c r="W27" i="110"/>
  <c r="N29" i="110"/>
  <c r="T29" i="110"/>
  <c r="AA29" i="110"/>
  <c r="N32" i="110"/>
  <c r="W34" i="110"/>
  <c r="K11" i="110"/>
  <c r="Q11" i="110"/>
  <c r="W11" i="110"/>
  <c r="N13" i="110"/>
  <c r="N16" i="110"/>
  <c r="N26" i="110"/>
  <c r="T26" i="110"/>
  <c r="AA26" i="110"/>
  <c r="N30" i="110"/>
  <c r="N33" i="110"/>
  <c r="K30" i="110"/>
  <c r="W33" i="110"/>
  <c r="K12" i="110"/>
  <c r="Q12" i="110"/>
  <c r="W12" i="110"/>
  <c r="N14" i="110"/>
  <c r="T14" i="110"/>
  <c r="K15" i="110"/>
  <c r="Q15" i="110"/>
  <c r="W15" i="110"/>
  <c r="N27" i="110"/>
  <c r="T27" i="110"/>
  <c r="K29" i="110"/>
  <c r="Q29" i="110"/>
  <c r="W29" i="110"/>
  <c r="U24" i="99"/>
  <c r="N25" i="99"/>
  <c r="Q24" i="99"/>
  <c r="K24" i="99"/>
  <c r="Q26" i="99"/>
  <c r="U25" i="99"/>
  <c r="K23" i="99"/>
  <c r="K26" i="99"/>
  <c r="K25" i="99"/>
  <c r="N24" i="99"/>
  <c r="U23" i="99"/>
  <c r="N23" i="99"/>
  <c r="Q25" i="99"/>
  <c r="U26" i="99"/>
  <c r="W11" i="106"/>
  <c r="T13" i="106"/>
  <c r="AA14" i="106"/>
  <c r="AA16" i="106"/>
  <c r="Q11" i="106"/>
  <c r="K12" i="106"/>
  <c r="W12" i="106"/>
  <c r="AA17" i="106"/>
  <c r="T11" i="106"/>
  <c r="K20" i="106"/>
  <c r="W13" i="106"/>
  <c r="T15" i="106"/>
  <c r="K18" i="106"/>
  <c r="W18" i="106"/>
  <c r="W20" i="106"/>
  <c r="AA11" i="106"/>
  <c r="AA12" i="106"/>
  <c r="Q13" i="106"/>
  <c r="Q14" i="106"/>
  <c r="Q16" i="106"/>
  <c r="K17" i="106"/>
  <c r="W17" i="106"/>
  <c r="AA18" i="106"/>
  <c r="T19" i="106"/>
  <c r="AA20" i="106"/>
  <c r="Q19" i="106"/>
  <c r="K13" i="106"/>
  <c r="AA13" i="106"/>
  <c r="T14" i="106"/>
  <c r="AA15" i="106"/>
  <c r="T16" i="106"/>
  <c r="Q20" i="106"/>
  <c r="Q18" i="106"/>
  <c r="T12" i="106"/>
  <c r="K14" i="106"/>
  <c r="W14" i="106"/>
  <c r="K16" i="106"/>
  <c r="W16" i="106"/>
  <c r="Q17" i="106"/>
  <c r="T18" i="106"/>
  <c r="AA19" i="106"/>
  <c r="A19" i="106" s="1"/>
  <c r="T20" i="106"/>
  <c r="K11" i="108"/>
  <c r="Q11" i="108"/>
  <c r="W11" i="108"/>
  <c r="N13" i="108"/>
  <c r="T13" i="108"/>
  <c r="AA13" i="108"/>
  <c r="K15" i="108"/>
  <c r="Q15" i="108"/>
  <c r="W15" i="108"/>
  <c r="N17" i="108"/>
  <c r="T17" i="108"/>
  <c r="AA17" i="108"/>
  <c r="K19" i="108"/>
  <c r="Q19" i="108"/>
  <c r="W19" i="108"/>
  <c r="N21" i="108"/>
  <c r="T21" i="108"/>
  <c r="AA21" i="108"/>
  <c r="K23" i="108"/>
  <c r="Q23" i="108"/>
  <c r="W23" i="108"/>
  <c r="N25" i="108"/>
  <c r="T25" i="108"/>
  <c r="AA25" i="108"/>
  <c r="K27" i="108"/>
  <c r="Q27" i="108"/>
  <c r="W27" i="108"/>
  <c r="K16" i="108"/>
  <c r="W16" i="108"/>
  <c r="T18" i="108"/>
  <c r="Q20" i="108"/>
  <c r="N22" i="108"/>
  <c r="K24" i="108"/>
  <c r="W24" i="108"/>
  <c r="T26" i="108"/>
  <c r="N11" i="108"/>
  <c r="T11" i="108"/>
  <c r="AA11" i="108"/>
  <c r="K13" i="108"/>
  <c r="Q13" i="108"/>
  <c r="W13" i="108"/>
  <c r="N15" i="108"/>
  <c r="N19" i="108"/>
  <c r="N23" i="108"/>
  <c r="N27" i="108"/>
  <c r="N14" i="108"/>
  <c r="T14" i="108"/>
  <c r="N18" i="108"/>
  <c r="Q24" i="108"/>
  <c r="N12" i="108"/>
  <c r="N16" i="108"/>
  <c r="N20" i="108"/>
  <c r="N24" i="108"/>
  <c r="N28" i="108"/>
  <c r="K16" i="107"/>
  <c r="T17" i="107"/>
  <c r="T18" i="107"/>
  <c r="W19" i="107"/>
  <c r="K21" i="107"/>
  <c r="W21" i="107"/>
  <c r="Q12" i="107"/>
  <c r="T13" i="107"/>
  <c r="T14" i="107"/>
  <c r="W15" i="107"/>
  <c r="K17" i="107"/>
  <c r="W17" i="107"/>
  <c r="AA19" i="107"/>
  <c r="N20" i="107"/>
  <c r="AA21" i="107"/>
  <c r="N21" i="107"/>
  <c r="W22" i="107"/>
  <c r="Q25" i="107"/>
  <c r="Q26" i="107"/>
  <c r="AA11" i="107"/>
  <c r="A14" i="107" s="1"/>
  <c r="K12" i="107"/>
  <c r="AA12" i="107"/>
  <c r="N13" i="107"/>
  <c r="W13" i="107"/>
  <c r="AA15" i="107"/>
  <c r="W16" i="107"/>
  <c r="AA17" i="107"/>
  <c r="N17" i="107"/>
  <c r="W18" i="107"/>
  <c r="Q19" i="107"/>
  <c r="Q20" i="107"/>
  <c r="Q21" i="107"/>
  <c r="Q22" i="107"/>
  <c r="T23" i="107"/>
  <c r="K24" i="107"/>
  <c r="T25" i="107"/>
  <c r="K26" i="107"/>
  <c r="T26" i="107"/>
  <c r="K27" i="107"/>
  <c r="W27" i="107"/>
  <c r="K13" i="107"/>
  <c r="T15" i="107"/>
  <c r="K18" i="107"/>
  <c r="K19" i="107"/>
  <c r="T20" i="107"/>
  <c r="W24" i="107"/>
  <c r="AA25" i="107"/>
  <c r="N25" i="107"/>
  <c r="W26" i="107"/>
  <c r="K11" i="107"/>
  <c r="T11" i="107"/>
  <c r="AA13" i="107"/>
  <c r="A26" i="107" s="1"/>
  <c r="K14" i="107"/>
  <c r="K15" i="107"/>
  <c r="T16" i="107"/>
  <c r="W20" i="107"/>
  <c r="Q23" i="107"/>
  <c r="Q24" i="107"/>
  <c r="T27" i="107"/>
  <c r="W11" i="107"/>
  <c r="T12" i="107"/>
  <c r="Q13" i="107"/>
  <c r="Q15" i="107"/>
  <c r="Q16" i="107"/>
  <c r="Q17" i="107"/>
  <c r="T19" i="107"/>
  <c r="K20" i="107"/>
  <c r="T21" i="107"/>
  <c r="T22" i="107"/>
  <c r="K23" i="107"/>
  <c r="W23" i="107"/>
  <c r="K25" i="107"/>
  <c r="W25" i="107"/>
  <c r="AA27" i="107"/>
  <c r="A27" i="107" s="1"/>
  <c r="N14" i="107"/>
  <c r="N18" i="107"/>
  <c r="N22" i="107"/>
  <c r="N26" i="107"/>
  <c r="N11" i="107"/>
  <c r="N15" i="107"/>
  <c r="N19" i="107"/>
  <c r="N23" i="107"/>
  <c r="N27" i="107"/>
  <c r="W35" i="106"/>
  <c r="N34" i="106"/>
  <c r="N36" i="106"/>
  <c r="Q35" i="106"/>
  <c r="T34" i="106"/>
  <c r="Q31" i="106"/>
  <c r="Q28" i="106"/>
  <c r="Q30" i="106"/>
  <c r="Q27" i="106"/>
  <c r="N29" i="106"/>
  <c r="N27" i="106"/>
  <c r="W33" i="106"/>
  <c r="W31" i="106"/>
  <c r="W28" i="106"/>
  <c r="W30" i="106"/>
  <c r="T36" i="106"/>
  <c r="T29" i="106"/>
  <c r="T30" i="106"/>
  <c r="K27" i="106"/>
  <c r="K36" i="106"/>
  <c r="K29" i="106"/>
  <c r="K33" i="106"/>
  <c r="K28" i="106"/>
  <c r="K35" i="106"/>
  <c r="K31" i="106"/>
  <c r="K30" i="106"/>
  <c r="K34" i="106"/>
  <c r="Q34" i="106"/>
  <c r="T33" i="106"/>
  <c r="T28" i="106"/>
  <c r="N28" i="106"/>
  <c r="T35" i="106"/>
  <c r="Q36" i="106"/>
  <c r="T31" i="106"/>
  <c r="N31" i="106"/>
  <c r="W29" i="106"/>
  <c r="N30" i="106"/>
  <c r="AA31" i="106"/>
  <c r="W27" i="106"/>
  <c r="W34" i="106"/>
  <c r="N33" i="106"/>
  <c r="T27" i="106"/>
  <c r="N35" i="106"/>
  <c r="W36" i="106"/>
  <c r="Q29" i="106"/>
  <c r="AA28" i="106"/>
  <c r="AA29" i="106"/>
  <c r="AA34" i="106"/>
  <c r="AA36" i="106"/>
  <c r="AA35" i="106"/>
  <c r="AA30" i="106"/>
  <c r="AA27" i="106"/>
  <c r="A32" i="106" s="1"/>
  <c r="AA33" i="106"/>
  <c r="AA18" i="104"/>
  <c r="AA16" i="104"/>
  <c r="AA28" i="104"/>
  <c r="AA12" i="104"/>
  <c r="AA20" i="104"/>
  <c r="AA27" i="104"/>
  <c r="AA26" i="104"/>
  <c r="A16" i="106"/>
  <c r="A12" i="106"/>
  <c r="K15" i="106"/>
  <c r="W15" i="106"/>
  <c r="T17" i="106"/>
  <c r="W19" i="106"/>
  <c r="Q12" i="106"/>
  <c r="N14" i="106"/>
  <c r="N11" i="106"/>
  <c r="N15" i="106"/>
  <c r="N19" i="106"/>
  <c r="Q15" i="106"/>
  <c r="N17" i="106"/>
  <c r="K19" i="106"/>
  <c r="N18" i="106"/>
  <c r="N12" i="106"/>
  <c r="N16" i="106"/>
  <c r="N20" i="106"/>
  <c r="AA17" i="104"/>
  <c r="N24" i="104"/>
  <c r="AA13" i="104"/>
  <c r="K16" i="105"/>
  <c r="T18" i="105"/>
  <c r="K25" i="105"/>
  <c r="T29" i="105"/>
  <c r="W29" i="105"/>
  <c r="AA23" i="105"/>
  <c r="W13" i="105"/>
  <c r="K21" i="105"/>
  <c r="W21" i="105"/>
  <c r="AA22" i="105"/>
  <c r="T23" i="105"/>
  <c r="K28" i="105"/>
  <c r="AA28" i="105"/>
  <c r="W25" i="105"/>
  <c r="K29" i="105"/>
  <c r="AA20" i="105"/>
  <c r="W11" i="105"/>
  <c r="K13" i="105"/>
  <c r="AA15" i="105"/>
  <c r="Q16" i="105"/>
  <c r="K17" i="105"/>
  <c r="AA24" i="105"/>
  <c r="AA27" i="105"/>
  <c r="AA29" i="105"/>
  <c r="N21" i="105"/>
  <c r="AA14" i="105"/>
  <c r="N14" i="105"/>
  <c r="N25" i="105"/>
  <c r="Q17" i="105"/>
  <c r="Q20" i="105"/>
  <c r="Q23" i="105"/>
  <c r="Q19" i="105"/>
  <c r="Q12" i="105"/>
  <c r="Q27" i="105"/>
  <c r="Q13" i="105"/>
  <c r="T27" i="105"/>
  <c r="Q11" i="105"/>
  <c r="T25" i="105"/>
  <c r="T21" i="105"/>
  <c r="T14" i="105"/>
  <c r="AA16" i="105"/>
  <c r="W16" i="105"/>
  <c r="T17" i="105"/>
  <c r="K20" i="105"/>
  <c r="Q21" i="105"/>
  <c r="T22" i="105"/>
  <c r="Q28" i="105"/>
  <c r="K11" i="105"/>
  <c r="K27" i="105"/>
  <c r="K19" i="105"/>
  <c r="K12" i="105"/>
  <c r="K23" i="105"/>
  <c r="AA12" i="105"/>
  <c r="W27" i="105"/>
  <c r="W12" i="105"/>
  <c r="W23" i="105"/>
  <c r="W19" i="105"/>
  <c r="T13" i="105"/>
  <c r="N17" i="105"/>
  <c r="W17" i="105"/>
  <c r="AA18" i="105"/>
  <c r="N18" i="105"/>
  <c r="T19" i="105"/>
  <c r="K24" i="105"/>
  <c r="Q25" i="105"/>
  <c r="T26" i="105"/>
  <c r="Q29" i="105"/>
  <c r="Q15" i="105"/>
  <c r="Q24" i="105"/>
  <c r="T15" i="105"/>
  <c r="W20" i="105"/>
  <c r="N22" i="105"/>
  <c r="W24" i="105"/>
  <c r="N26" i="105"/>
  <c r="W28" i="105"/>
  <c r="N29" i="105"/>
  <c r="N11" i="105"/>
  <c r="T11" i="105"/>
  <c r="AA11" i="105"/>
  <c r="A28" i="105" s="1"/>
  <c r="N15" i="105"/>
  <c r="N19" i="105"/>
  <c r="N23" i="105"/>
  <c r="N27" i="105"/>
  <c r="N12" i="105"/>
  <c r="T12" i="105"/>
  <c r="K14" i="105"/>
  <c r="Q14" i="105"/>
  <c r="W14" i="105"/>
  <c r="N16" i="105"/>
  <c r="T16" i="105"/>
  <c r="K18" i="105"/>
  <c r="Q18" i="105"/>
  <c r="W18" i="105"/>
  <c r="N20" i="105"/>
  <c r="T20" i="105"/>
  <c r="K22" i="105"/>
  <c r="Q22" i="105"/>
  <c r="W22" i="105"/>
  <c r="N24" i="105"/>
  <c r="T24" i="105"/>
  <c r="K26" i="105"/>
  <c r="Q26" i="105"/>
  <c r="W26" i="105"/>
  <c r="N28" i="105"/>
  <c r="T28" i="105"/>
  <c r="AA11" i="104"/>
  <c r="AA21" i="104"/>
  <c r="T21" i="104"/>
  <c r="T23" i="104"/>
  <c r="Q19" i="104"/>
  <c r="T18" i="104"/>
  <c r="T28" i="104"/>
  <c r="N18" i="104"/>
  <c r="N20" i="104"/>
  <c r="N27" i="104"/>
  <c r="N26" i="104"/>
  <c r="AA24" i="104"/>
  <c r="N21" i="104"/>
  <c r="N16" i="104"/>
  <c r="N15" i="104"/>
  <c r="Q25" i="104"/>
  <c r="AA14" i="104"/>
  <c r="AA22" i="104"/>
  <c r="Q28" i="104"/>
  <c r="Q17" i="104"/>
  <c r="T24" i="104"/>
  <c r="T20" i="104"/>
  <c r="T14" i="104"/>
  <c r="AA25" i="104"/>
  <c r="T17" i="104"/>
  <c r="Q15" i="104"/>
  <c r="Q22" i="104"/>
  <c r="Q11" i="104"/>
  <c r="Q21" i="104"/>
  <c r="Q16" i="104"/>
  <c r="Q24" i="104"/>
  <c r="Q12" i="104"/>
  <c r="Q20" i="104"/>
  <c r="Q27" i="104"/>
  <c r="Q26" i="104"/>
  <c r="Q13" i="104"/>
  <c r="Q14" i="104"/>
  <c r="N17" i="104"/>
  <c r="N14" i="104"/>
  <c r="N22" i="104"/>
  <c r="N25" i="104"/>
  <c r="N12" i="104"/>
  <c r="N28" i="104"/>
  <c r="N13" i="104"/>
  <c r="N11" i="104"/>
  <c r="N23" i="104"/>
  <c r="K12" i="104"/>
  <c r="K28" i="104"/>
  <c r="K13" i="104"/>
  <c r="K11" i="104"/>
  <c r="K23" i="104"/>
  <c r="K18" i="104"/>
  <c r="K20" i="104"/>
  <c r="K27" i="104"/>
  <c r="K26" i="104"/>
  <c r="K21" i="104"/>
  <c r="K16" i="104"/>
  <c r="K15" i="104"/>
  <c r="K24" i="104"/>
  <c r="K17" i="104"/>
  <c r="K14" i="104"/>
  <c r="K22" i="104"/>
  <c r="K25" i="104"/>
  <c r="Q23" i="104"/>
  <c r="Q18" i="104"/>
  <c r="W20" i="104"/>
  <c r="W21" i="104"/>
  <c r="W27" i="104"/>
  <c r="W26" i="104"/>
  <c r="W17" i="104"/>
  <c r="W16" i="104"/>
  <c r="W15" i="104"/>
  <c r="W24" i="104"/>
  <c r="W14" i="104"/>
  <c r="W28" i="104"/>
  <c r="W22" i="104"/>
  <c r="W25" i="104"/>
  <c r="W12" i="104"/>
  <c r="W23" i="104"/>
  <c r="W13" i="104"/>
  <c r="W11" i="104"/>
  <c r="W18" i="104"/>
  <c r="T27" i="104"/>
  <c r="T13" i="104"/>
  <c r="T16" i="104"/>
  <c r="T22" i="104"/>
  <c r="T12" i="104"/>
  <c r="T26" i="104"/>
  <c r="T11" i="104"/>
  <c r="T15" i="104"/>
  <c r="T25" i="104"/>
  <c r="K19" i="104"/>
  <c r="T19" i="104"/>
  <c r="W19" i="104"/>
  <c r="AA19" i="104"/>
  <c r="N19" i="104"/>
  <c r="AA19" i="103"/>
  <c r="AA21" i="103"/>
  <c r="AA12" i="103"/>
  <c r="AA14" i="103"/>
  <c r="AA17" i="103"/>
  <c r="AA11" i="103"/>
  <c r="AA13" i="103"/>
  <c r="AA27" i="103"/>
  <c r="AA15" i="103"/>
  <c r="AA23" i="103"/>
  <c r="Q26" i="103"/>
  <c r="AA16" i="103"/>
  <c r="AA20" i="103"/>
  <c r="AA18" i="103"/>
  <c r="W19" i="103"/>
  <c r="AA25" i="103"/>
  <c r="Q16" i="103"/>
  <c r="N18" i="103"/>
  <c r="N11" i="103"/>
  <c r="N26" i="103"/>
  <c r="K27" i="103"/>
  <c r="Q19" i="103"/>
  <c r="Q12" i="103"/>
  <c r="Q18" i="103"/>
  <c r="T11" i="103"/>
  <c r="T13" i="103"/>
  <c r="T24" i="103"/>
  <c r="AA26" i="103"/>
  <c r="W21" i="103"/>
  <c r="W25" i="103"/>
  <c r="W14" i="103"/>
  <c r="W15" i="103"/>
  <c r="W20" i="103"/>
  <c r="Q11" i="103"/>
  <c r="Q27" i="103"/>
  <c r="Q21" i="103"/>
  <c r="Q25" i="103"/>
  <c r="Q13" i="103"/>
  <c r="Q24" i="103"/>
  <c r="Q20" i="103"/>
  <c r="T18" i="103"/>
  <c r="W11" i="103"/>
  <c r="W12" i="103"/>
  <c r="W16" i="103"/>
  <c r="W18" i="103"/>
  <c r="W17" i="103"/>
  <c r="W13" i="103"/>
  <c r="W24" i="103"/>
  <c r="W27" i="103"/>
  <c r="W23" i="103"/>
  <c r="W26" i="103"/>
  <c r="N27" i="103"/>
  <c r="N16" i="103"/>
  <c r="N20" i="103"/>
  <c r="N24" i="103"/>
  <c r="N14" i="103"/>
  <c r="N17" i="103"/>
  <c r="N15" i="103"/>
  <c r="K20" i="103"/>
  <c r="K17" i="103"/>
  <c r="Q14" i="103"/>
  <c r="Q17" i="103"/>
  <c r="Q15" i="103"/>
  <c r="Q23" i="103"/>
  <c r="T21" i="103"/>
  <c r="T23" i="103"/>
  <c r="T16" i="103"/>
  <c r="T14" i="103"/>
  <c r="T27" i="103"/>
  <c r="T20" i="103"/>
  <c r="T17" i="103"/>
  <c r="T12" i="103"/>
  <c r="T19" i="103"/>
  <c r="T15" i="103"/>
  <c r="T25" i="103"/>
  <c r="T26" i="103"/>
  <c r="N12" i="103"/>
  <c r="N21" i="103"/>
  <c r="N25" i="103"/>
  <c r="N13" i="103"/>
  <c r="N19" i="103"/>
  <c r="N23" i="103"/>
  <c r="K11" i="103"/>
  <c r="K12" i="103"/>
  <c r="K21" i="103"/>
  <c r="K25" i="103"/>
  <c r="K13" i="103"/>
  <c r="K19" i="103"/>
  <c r="K23" i="103"/>
  <c r="K26" i="103"/>
  <c r="K14" i="103"/>
  <c r="K24" i="103"/>
  <c r="K15" i="103"/>
  <c r="K16" i="103"/>
  <c r="K18" i="103"/>
  <c r="K22" i="103"/>
  <c r="AA22" i="103"/>
  <c r="T22" i="103"/>
  <c r="W22" i="103"/>
  <c r="Q22" i="103"/>
  <c r="N22" i="103"/>
  <c r="N13" i="102"/>
  <c r="K13" i="102"/>
  <c r="N12" i="102"/>
  <c r="Q13" i="102"/>
  <c r="K12" i="102"/>
  <c r="U12" i="102"/>
  <c r="U13" i="102"/>
  <c r="K11" i="102"/>
  <c r="Q11" i="102"/>
  <c r="N11" i="102"/>
  <c r="U11" i="102"/>
  <c r="P15" i="101"/>
  <c r="M15" i="101"/>
  <c r="J15" i="101"/>
  <c r="J11" i="101"/>
  <c r="M11" i="101"/>
  <c r="P11" i="101"/>
  <c r="J12" i="101"/>
  <c r="M12" i="101"/>
  <c r="P12" i="101"/>
  <c r="J14" i="101"/>
  <c r="M14" i="101"/>
  <c r="P14" i="101"/>
  <c r="P13" i="101"/>
  <c r="M13" i="101"/>
  <c r="J13" i="101"/>
  <c r="T11" i="101"/>
  <c r="T15" i="101"/>
  <c r="T12" i="101"/>
  <c r="T14" i="101"/>
  <c r="T13" i="101"/>
  <c r="O9" i="100"/>
  <c r="P9" i="100" s="1"/>
  <c r="A27" i="81" l="1"/>
  <c r="A28" i="81"/>
  <c r="A25" i="81"/>
  <c r="A29" i="81"/>
  <c r="A26" i="81"/>
  <c r="A22" i="81"/>
  <c r="A24" i="81"/>
  <c r="A23" i="81"/>
  <c r="A18" i="110"/>
  <c r="A34" i="110"/>
  <c r="A27" i="110"/>
  <c r="A13" i="110"/>
  <c r="A33" i="110"/>
  <c r="A29" i="110"/>
  <c r="A30" i="110"/>
  <c r="A32" i="110"/>
  <c r="A19" i="110"/>
  <c r="A16" i="110"/>
  <c r="A28" i="110"/>
  <c r="A26" i="110"/>
  <c r="A31" i="110"/>
  <c r="A14" i="110"/>
  <c r="A15" i="110"/>
  <c r="A11" i="110"/>
  <c r="A12" i="110"/>
  <c r="A17" i="110"/>
  <c r="A25" i="99"/>
  <c r="A23" i="99"/>
  <c r="A26" i="99"/>
  <c r="A24" i="99"/>
  <c r="A15" i="106"/>
  <c r="A20" i="106"/>
  <c r="A11" i="106"/>
  <c r="A13" i="106"/>
  <c r="A17" i="106"/>
  <c r="A14" i="106"/>
  <c r="A18" i="106"/>
  <c r="A22" i="108"/>
  <c r="A11" i="108"/>
  <c r="A26" i="108"/>
  <c r="A18" i="108"/>
  <c r="A14" i="108"/>
  <c r="A21" i="108"/>
  <c r="A27" i="108"/>
  <c r="A19" i="108"/>
  <c r="A23" i="108"/>
  <c r="A24" i="108"/>
  <c r="A20" i="108"/>
  <c r="A13" i="108"/>
  <c r="A16" i="108"/>
  <c r="A25" i="108"/>
  <c r="A17" i="108"/>
  <c r="A28" i="108"/>
  <c r="A15" i="108"/>
  <c r="A12" i="108"/>
  <c r="A18" i="107"/>
  <c r="A15" i="107"/>
  <c r="A19" i="107"/>
  <c r="A13" i="107"/>
  <c r="A22" i="107"/>
  <c r="A21" i="107"/>
  <c r="A25" i="107"/>
  <c r="A12" i="107"/>
  <c r="A23" i="107"/>
  <c r="A17" i="107"/>
  <c r="A11" i="107"/>
  <c r="A20" i="107"/>
  <c r="A24" i="107"/>
  <c r="A16" i="107"/>
  <c r="A33" i="106"/>
  <c r="A36" i="106"/>
  <c r="A34" i="106"/>
  <c r="A30" i="106"/>
  <c r="A27" i="106"/>
  <c r="A29" i="106"/>
  <c r="A35" i="106"/>
  <c r="A28" i="106"/>
  <c r="A31" i="106"/>
  <c r="A20" i="105"/>
  <c r="A26" i="105"/>
  <c r="A22" i="105"/>
  <c r="A29" i="105"/>
  <c r="A23" i="105"/>
  <c r="A24" i="105"/>
  <c r="A18" i="105"/>
  <c r="A25" i="105"/>
  <c r="A11" i="105"/>
  <c r="A21" i="105"/>
  <c r="A13" i="105"/>
  <c r="A17" i="105"/>
  <c r="A27" i="105"/>
  <c r="A14" i="105"/>
  <c r="A12" i="105"/>
  <c r="A16" i="105"/>
  <c r="A15" i="105"/>
  <c r="A19" i="105"/>
  <c r="A18" i="104"/>
  <c r="A27" i="104"/>
  <c r="A12" i="104"/>
  <c r="A11" i="104"/>
  <c r="A25" i="104"/>
  <c r="A19" i="104"/>
  <c r="A16" i="104"/>
  <c r="A26" i="104"/>
  <c r="A17" i="104"/>
  <c r="A15" i="104"/>
  <c r="A21" i="104"/>
  <c r="A13" i="104"/>
  <c r="A23" i="104"/>
  <c r="A28" i="104"/>
  <c r="A20" i="104"/>
  <c r="A22" i="104"/>
  <c r="A24" i="104"/>
  <c r="A14" i="104"/>
  <c r="A19" i="103"/>
  <c r="A27" i="103"/>
  <c r="A23" i="103"/>
  <c r="A20" i="103"/>
  <c r="A25" i="103"/>
  <c r="A22" i="103"/>
  <c r="A13" i="103"/>
  <c r="A24" i="103"/>
  <c r="A21" i="103"/>
  <c r="A18" i="103"/>
  <c r="A17" i="103"/>
  <c r="A11" i="103"/>
  <c r="A16" i="103"/>
  <c r="A26" i="103"/>
  <c r="A15" i="103"/>
  <c r="A12" i="103"/>
  <c r="A14" i="103"/>
  <c r="A12" i="102"/>
  <c r="A13" i="102"/>
  <c r="A11" i="102"/>
  <c r="N13" i="101"/>
  <c r="N15" i="101"/>
  <c r="N14" i="101"/>
  <c r="K11" i="101"/>
  <c r="Q12" i="101"/>
  <c r="Q11" i="101"/>
  <c r="K12" i="101"/>
  <c r="Q14" i="101"/>
  <c r="K14" i="101"/>
  <c r="N12" i="101"/>
  <c r="Q15" i="101"/>
  <c r="K15" i="101"/>
  <c r="N11" i="101"/>
  <c r="U15" i="101"/>
  <c r="U11" i="101"/>
  <c r="U14" i="101"/>
  <c r="U12" i="101"/>
  <c r="K13" i="101"/>
  <c r="Q13" i="101"/>
  <c r="U13" i="101"/>
  <c r="A15" i="101" l="1"/>
  <c r="A12" i="101"/>
  <c r="A11" i="101"/>
  <c r="A13" i="101"/>
  <c r="A14" i="101"/>
  <c r="G14" i="85" l="1"/>
  <c r="G11" i="85"/>
  <c r="G8" i="85"/>
  <c r="J14" i="99"/>
  <c r="M14" i="99"/>
  <c r="P14" i="99"/>
  <c r="T14" i="99"/>
  <c r="J13" i="99"/>
  <c r="M13" i="99"/>
  <c r="P13" i="99"/>
  <c r="T13" i="99"/>
  <c r="J12" i="99"/>
  <c r="M12" i="99"/>
  <c r="P12" i="99"/>
  <c r="T12" i="99"/>
  <c r="J16" i="99"/>
  <c r="M16" i="99"/>
  <c r="P16" i="99"/>
  <c r="T16" i="99"/>
  <c r="J15" i="99"/>
  <c r="M15" i="99"/>
  <c r="P15" i="99"/>
  <c r="T15" i="99"/>
  <c r="T11" i="99"/>
  <c r="P11" i="99"/>
  <c r="M11" i="99"/>
  <c r="J11" i="99"/>
  <c r="J17" i="97"/>
  <c r="Z16" i="97"/>
  <c r="Z15" i="97"/>
  <c r="V16" i="97"/>
  <c r="V18" i="97"/>
  <c r="V20" i="97"/>
  <c r="V17" i="97"/>
  <c r="V13" i="97"/>
  <c r="V14" i="97"/>
  <c r="V12" i="97"/>
  <c r="V11" i="97"/>
  <c r="V19" i="97"/>
  <c r="V15" i="97"/>
  <c r="J16" i="97"/>
  <c r="J18" i="97"/>
  <c r="J20" i="97"/>
  <c r="J13" i="97"/>
  <c r="J14" i="97"/>
  <c r="J12" i="97"/>
  <c r="J11" i="97"/>
  <c r="J19" i="97"/>
  <c r="J15" i="97"/>
  <c r="M16" i="97"/>
  <c r="M18" i="97"/>
  <c r="M20" i="97"/>
  <c r="M17" i="97"/>
  <c r="M13" i="97"/>
  <c r="M14" i="97"/>
  <c r="M12" i="97"/>
  <c r="M11" i="97"/>
  <c r="M19" i="97"/>
  <c r="M15" i="97"/>
  <c r="P16" i="97"/>
  <c r="P18" i="97"/>
  <c r="P20" i="97"/>
  <c r="P17" i="97"/>
  <c r="P13" i="97"/>
  <c r="P14" i="97"/>
  <c r="P12" i="97"/>
  <c r="P11" i="97"/>
  <c r="P19" i="97"/>
  <c r="P15" i="97"/>
  <c r="S16" i="97"/>
  <c r="S18" i="97"/>
  <c r="S20" i="97"/>
  <c r="S17" i="97"/>
  <c r="S13" i="97"/>
  <c r="S14" i="97"/>
  <c r="S12" i="97"/>
  <c r="S11" i="97"/>
  <c r="S19" i="97"/>
  <c r="S15" i="97"/>
  <c r="V16" i="96"/>
  <c r="S16" i="96"/>
  <c r="P16" i="96"/>
  <c r="M16" i="96"/>
  <c r="J16" i="96"/>
  <c r="V18" i="96"/>
  <c r="J18" i="96"/>
  <c r="M18" i="96"/>
  <c r="P18" i="96"/>
  <c r="S18" i="96"/>
  <c r="V27" i="96"/>
  <c r="S27" i="96"/>
  <c r="P27" i="96"/>
  <c r="M27" i="96"/>
  <c r="J27" i="96"/>
  <c r="V32" i="96"/>
  <c r="S32" i="96"/>
  <c r="P32" i="96"/>
  <c r="M32" i="96"/>
  <c r="J32" i="96"/>
  <c r="Z28" i="98"/>
  <c r="V28" i="98"/>
  <c r="S28" i="98"/>
  <c r="P28" i="98"/>
  <c r="M28" i="98"/>
  <c r="J28" i="98"/>
  <c r="Z27" i="98"/>
  <c r="V27" i="98"/>
  <c r="S27" i="98"/>
  <c r="P27" i="98"/>
  <c r="M27" i="98"/>
  <c r="J27" i="98"/>
  <c r="Z26" i="98"/>
  <c r="V26" i="98"/>
  <c r="S26" i="98"/>
  <c r="P26" i="98"/>
  <c r="M26" i="98"/>
  <c r="J26" i="98"/>
  <c r="Z25" i="98"/>
  <c r="V25" i="98"/>
  <c r="S25" i="98"/>
  <c r="P25" i="98"/>
  <c r="M25" i="98"/>
  <c r="J25" i="98"/>
  <c r="Z24" i="98"/>
  <c r="V24" i="98"/>
  <c r="S24" i="98"/>
  <c r="P24" i="98"/>
  <c r="M24" i="98"/>
  <c r="J24" i="98"/>
  <c r="Z23" i="98"/>
  <c r="V23" i="98"/>
  <c r="S23" i="98"/>
  <c r="P23" i="98"/>
  <c r="M23" i="98"/>
  <c r="J23" i="98"/>
  <c r="Z22" i="98"/>
  <c r="V22" i="98"/>
  <c r="S22" i="98"/>
  <c r="P22" i="98"/>
  <c r="M22" i="98"/>
  <c r="J22" i="98"/>
  <c r="Z21" i="98"/>
  <c r="V21" i="98"/>
  <c r="S21" i="98"/>
  <c r="P21" i="98"/>
  <c r="M21" i="98"/>
  <c r="J21" i="98"/>
  <c r="Z20" i="98"/>
  <c r="V20" i="98"/>
  <c r="S20" i="98"/>
  <c r="P20" i="98"/>
  <c r="M20" i="98"/>
  <c r="J20" i="98"/>
  <c r="Z19" i="98"/>
  <c r="V19" i="98"/>
  <c r="S19" i="98"/>
  <c r="P19" i="98"/>
  <c r="M19" i="98"/>
  <c r="J19" i="98"/>
  <c r="Z18" i="98"/>
  <c r="V18" i="98"/>
  <c r="S18" i="98"/>
  <c r="P18" i="98"/>
  <c r="M18" i="98"/>
  <c r="J18" i="98"/>
  <c r="Z17" i="98"/>
  <c r="V17" i="98"/>
  <c r="S17" i="98"/>
  <c r="P17" i="98"/>
  <c r="M17" i="98"/>
  <c r="J17" i="98"/>
  <c r="Z16" i="98"/>
  <c r="V16" i="98"/>
  <c r="S16" i="98"/>
  <c r="P16" i="98"/>
  <c r="M16" i="98"/>
  <c r="J16" i="98"/>
  <c r="Z15" i="98"/>
  <c r="V15" i="98"/>
  <c r="S15" i="98"/>
  <c r="P15" i="98"/>
  <c r="M15" i="98"/>
  <c r="J15" i="98"/>
  <c r="Z14" i="98"/>
  <c r="V14" i="98"/>
  <c r="S14" i="98"/>
  <c r="P14" i="98"/>
  <c r="M14" i="98"/>
  <c r="J14" i="98"/>
  <c r="Z13" i="98"/>
  <c r="V13" i="98"/>
  <c r="S13" i="98"/>
  <c r="AA13" i="98" s="1"/>
  <c r="P13" i="98"/>
  <c r="M13" i="98"/>
  <c r="J13" i="98"/>
  <c r="Z12" i="98"/>
  <c r="V12" i="98"/>
  <c r="S12" i="98"/>
  <c r="P12" i="98"/>
  <c r="M12" i="98"/>
  <c r="J12" i="98"/>
  <c r="Z11" i="98"/>
  <c r="V11" i="98"/>
  <c r="S11" i="98"/>
  <c r="T28" i="98" s="1"/>
  <c r="P11" i="98"/>
  <c r="M11" i="98"/>
  <c r="J11" i="98"/>
  <c r="K11" i="98" s="1"/>
  <c r="V25" i="96"/>
  <c r="S25" i="96"/>
  <c r="P25" i="96"/>
  <c r="M25" i="96"/>
  <c r="J25" i="96"/>
  <c r="J24" i="96"/>
  <c r="M24" i="96"/>
  <c r="P24" i="96"/>
  <c r="S24" i="96"/>
  <c r="V24" i="96"/>
  <c r="J14" i="96"/>
  <c r="M14" i="96"/>
  <c r="P14" i="96"/>
  <c r="S14" i="96"/>
  <c r="V14" i="96"/>
  <c r="J22" i="96"/>
  <c r="M22" i="96"/>
  <c r="P22" i="96"/>
  <c r="S22" i="96"/>
  <c r="V22" i="96"/>
  <c r="J19" i="96"/>
  <c r="M19" i="96"/>
  <c r="P19" i="96"/>
  <c r="S19" i="96"/>
  <c r="V19" i="96"/>
  <c r="J15" i="96"/>
  <c r="M15" i="96"/>
  <c r="P15" i="96"/>
  <c r="S15" i="96"/>
  <c r="V15" i="96"/>
  <c r="J28" i="96"/>
  <c r="M28" i="96"/>
  <c r="P28" i="96"/>
  <c r="S28" i="96"/>
  <c r="V28" i="96"/>
  <c r="J26" i="96"/>
  <c r="M26" i="96"/>
  <c r="P26" i="96"/>
  <c r="S26" i="96"/>
  <c r="V26" i="96"/>
  <c r="J17" i="96"/>
  <c r="M17" i="96"/>
  <c r="P17" i="96"/>
  <c r="S17" i="96"/>
  <c r="V17" i="96"/>
  <c r="J30" i="96"/>
  <c r="M30" i="96"/>
  <c r="P30" i="96"/>
  <c r="S30" i="96"/>
  <c r="V30" i="96"/>
  <c r="J29" i="96"/>
  <c r="M29" i="96"/>
  <c r="P29" i="96"/>
  <c r="S29" i="96"/>
  <c r="V29" i="96"/>
  <c r="J13" i="96"/>
  <c r="M13" i="96"/>
  <c r="P13" i="96"/>
  <c r="S13" i="96"/>
  <c r="V13" i="96"/>
  <c r="J21" i="96"/>
  <c r="M21" i="96"/>
  <c r="P21" i="96"/>
  <c r="S21" i="96"/>
  <c r="V21" i="96"/>
  <c r="J31" i="96"/>
  <c r="M31" i="96"/>
  <c r="P31" i="96"/>
  <c r="S31" i="96"/>
  <c r="V31" i="96"/>
  <c r="J12" i="96"/>
  <c r="M12" i="96"/>
  <c r="P12" i="96"/>
  <c r="S12" i="96"/>
  <c r="V12" i="96"/>
  <c r="J20" i="96"/>
  <c r="M20" i="96"/>
  <c r="P20" i="96"/>
  <c r="S20" i="96"/>
  <c r="V20" i="96"/>
  <c r="J11" i="96"/>
  <c r="M11" i="96"/>
  <c r="P11" i="96"/>
  <c r="S11" i="96"/>
  <c r="V11" i="96"/>
  <c r="V23" i="96"/>
  <c r="S23" i="96"/>
  <c r="P23" i="96"/>
  <c r="M23" i="96"/>
  <c r="J23" i="96"/>
  <c r="Z19" i="97"/>
  <c r="Z11" i="97"/>
  <c r="Z12" i="97"/>
  <c r="Z14" i="97"/>
  <c r="Z13" i="97"/>
  <c r="Z17" i="97"/>
  <c r="Z20" i="97"/>
  <c r="Z18" i="97"/>
  <c r="Z25" i="96"/>
  <c r="Z24" i="96"/>
  <c r="Z14" i="96"/>
  <c r="Z22" i="96"/>
  <c r="Z19" i="96"/>
  <c r="Z15" i="96"/>
  <c r="Z32" i="96"/>
  <c r="Z27" i="96"/>
  <c r="Z28" i="96"/>
  <c r="Z26" i="96"/>
  <c r="Z18" i="96"/>
  <c r="Z17" i="96"/>
  <c r="Z16" i="96"/>
  <c r="Z30" i="96"/>
  <c r="Z29" i="96"/>
  <c r="Z13" i="96"/>
  <c r="Z21" i="96"/>
  <c r="Z31" i="96"/>
  <c r="Z12" i="96"/>
  <c r="Z20" i="96"/>
  <c r="Z11" i="96"/>
  <c r="Z23" i="96"/>
  <c r="G11" i="84"/>
  <c r="G8" i="84"/>
  <c r="G23" i="84"/>
  <c r="V21" i="95"/>
  <c r="S21" i="95"/>
  <c r="P21" i="95"/>
  <c r="M21" i="95"/>
  <c r="J21" i="95"/>
  <c r="V17" i="95"/>
  <c r="S17" i="95"/>
  <c r="P17" i="95"/>
  <c r="M17" i="95"/>
  <c r="J17" i="95"/>
  <c r="J27" i="95"/>
  <c r="M27" i="95"/>
  <c r="P27" i="95"/>
  <c r="S27" i="95"/>
  <c r="V27" i="95"/>
  <c r="Z27" i="95"/>
  <c r="Z21" i="95"/>
  <c r="J18" i="95"/>
  <c r="M18" i="95"/>
  <c r="P18" i="95"/>
  <c r="S18" i="95"/>
  <c r="V18" i="95"/>
  <c r="Z18" i="95"/>
  <c r="J19" i="95"/>
  <c r="M19" i="95"/>
  <c r="P19" i="95"/>
  <c r="S19" i="95"/>
  <c r="V19" i="95"/>
  <c r="Z19" i="95"/>
  <c r="J24" i="95"/>
  <c r="M24" i="95"/>
  <c r="P24" i="95"/>
  <c r="S24" i="95"/>
  <c r="V24" i="95"/>
  <c r="Z24" i="95"/>
  <c r="J25" i="95"/>
  <c r="M25" i="95"/>
  <c r="P25" i="95"/>
  <c r="S25" i="95"/>
  <c r="V25" i="95"/>
  <c r="Z25" i="95"/>
  <c r="J11" i="95"/>
  <c r="M11" i="95"/>
  <c r="P11" i="95"/>
  <c r="S11" i="95"/>
  <c r="V11" i="95"/>
  <c r="Z11" i="95"/>
  <c r="J22" i="95"/>
  <c r="M22" i="95"/>
  <c r="P22" i="95"/>
  <c r="S22" i="95"/>
  <c r="V22" i="95"/>
  <c r="Z22" i="95"/>
  <c r="J12" i="95"/>
  <c r="M12" i="95"/>
  <c r="P12" i="95"/>
  <c r="S12" i="95"/>
  <c r="V12" i="95"/>
  <c r="Z12" i="95"/>
  <c r="J31" i="95"/>
  <c r="M31" i="95"/>
  <c r="P31" i="95"/>
  <c r="S31" i="95"/>
  <c r="V31" i="95"/>
  <c r="Z31" i="95"/>
  <c r="J20" i="95"/>
  <c r="M20" i="95"/>
  <c r="P20" i="95"/>
  <c r="S20" i="95"/>
  <c r="V20" i="95"/>
  <c r="Z20" i="95"/>
  <c r="J29" i="95"/>
  <c r="M29" i="95"/>
  <c r="P29" i="95"/>
  <c r="S29" i="95"/>
  <c r="V29" i="95"/>
  <c r="Z29" i="95"/>
  <c r="J13" i="95"/>
  <c r="M13" i="95"/>
  <c r="P13" i="95"/>
  <c r="S13" i="95"/>
  <c r="V13" i="95"/>
  <c r="Z13" i="95"/>
  <c r="J26" i="95"/>
  <c r="M26" i="95"/>
  <c r="P26" i="95"/>
  <c r="S26" i="95"/>
  <c r="V26" i="95"/>
  <c r="Z26" i="95"/>
  <c r="J14" i="95"/>
  <c r="M14" i="95"/>
  <c r="P14" i="95"/>
  <c r="S14" i="95"/>
  <c r="V14" i="95"/>
  <c r="Z14" i="95"/>
  <c r="J16" i="95"/>
  <c r="M16" i="95"/>
  <c r="P16" i="95"/>
  <c r="S16" i="95"/>
  <c r="V16" i="95"/>
  <c r="Z16" i="95"/>
  <c r="J32" i="95"/>
  <c r="M32" i="95"/>
  <c r="P32" i="95"/>
  <c r="S32" i="95"/>
  <c r="V32" i="95"/>
  <c r="Z32" i="95"/>
  <c r="J15" i="95"/>
  <c r="M15" i="95"/>
  <c r="P15" i="95"/>
  <c r="S15" i="95"/>
  <c r="V15" i="95"/>
  <c r="Z15" i="95"/>
  <c r="J23" i="95"/>
  <c r="M23" i="95"/>
  <c r="P23" i="95"/>
  <c r="S23" i="95"/>
  <c r="V23" i="95"/>
  <c r="Z23" i="95"/>
  <c r="J28" i="95"/>
  <c r="M28" i="95"/>
  <c r="P28" i="95"/>
  <c r="S28" i="95"/>
  <c r="V28" i="95"/>
  <c r="Z28" i="95"/>
  <c r="J30" i="95"/>
  <c r="M30" i="95"/>
  <c r="P30" i="95"/>
  <c r="S30" i="95"/>
  <c r="V30" i="95"/>
  <c r="Z30" i="95"/>
  <c r="Z17" i="95"/>
  <c r="Q16" i="99" l="1"/>
  <c r="N16" i="99"/>
  <c r="Q13" i="99"/>
  <c r="K15" i="99"/>
  <c r="K16" i="99"/>
  <c r="K12" i="99"/>
  <c r="K13" i="99"/>
  <c r="K14" i="99"/>
  <c r="N12" i="99"/>
  <c r="N11" i="99"/>
  <c r="N15" i="99"/>
  <c r="N14" i="99"/>
  <c r="N13" i="99"/>
  <c r="Q15" i="99"/>
  <c r="Q14" i="99"/>
  <c r="Q12" i="99"/>
  <c r="U15" i="99"/>
  <c r="U16" i="99"/>
  <c r="U12" i="99"/>
  <c r="U13" i="99"/>
  <c r="U14" i="99"/>
  <c r="U11" i="99"/>
  <c r="K11" i="99"/>
  <c r="Q11" i="99"/>
  <c r="Q18" i="97"/>
  <c r="K15" i="97"/>
  <c r="Q16" i="97"/>
  <c r="N12" i="97"/>
  <c r="N18" i="97"/>
  <c r="T12" i="97"/>
  <c r="N31" i="96"/>
  <c r="AA21" i="98"/>
  <c r="AA15" i="98"/>
  <c r="N17" i="98"/>
  <c r="T21" i="98"/>
  <c r="T13" i="98"/>
  <c r="Q20" i="98"/>
  <c r="AA25" i="98"/>
  <c r="N16" i="98"/>
  <c r="AA17" i="98"/>
  <c r="AA19" i="98"/>
  <c r="AA26" i="98"/>
  <c r="AA27" i="98"/>
  <c r="W11" i="98"/>
  <c r="AA23" i="98"/>
  <c r="AA28" i="98"/>
  <c r="K12" i="98"/>
  <c r="K27" i="98"/>
  <c r="W17" i="98"/>
  <c r="AA18" i="98"/>
  <c r="N18" i="98"/>
  <c r="W19" i="98"/>
  <c r="Q21" i="98"/>
  <c r="Q23" i="98"/>
  <c r="K25" i="98"/>
  <c r="Q26" i="98"/>
  <c r="T27" i="98"/>
  <c r="N28" i="98"/>
  <c r="N13" i="98"/>
  <c r="W13" i="98"/>
  <c r="N12" i="98"/>
  <c r="AA14" i="98"/>
  <c r="N14" i="98"/>
  <c r="W15" i="98"/>
  <c r="Q16" i="98"/>
  <c r="Q17" i="98"/>
  <c r="Q19" i="98"/>
  <c r="K21" i="98"/>
  <c r="T22" i="98"/>
  <c r="K23" i="98"/>
  <c r="T23" i="98"/>
  <c r="K24" i="98"/>
  <c r="AA24" i="98"/>
  <c r="W24" i="98"/>
  <c r="Q28" i="98"/>
  <c r="Q12" i="98"/>
  <c r="Q27" i="98"/>
  <c r="Q25" i="98"/>
  <c r="Q13" i="98"/>
  <c r="Q15" i="98"/>
  <c r="K17" i="98"/>
  <c r="T18" i="98"/>
  <c r="K19" i="98"/>
  <c r="T19" i="98"/>
  <c r="K20" i="98"/>
  <c r="AA20" i="98"/>
  <c r="W20" i="98"/>
  <c r="K26" i="98"/>
  <c r="AA12" i="98"/>
  <c r="W12" i="98"/>
  <c r="W25" i="98"/>
  <c r="Q11" i="98"/>
  <c r="K13" i="98"/>
  <c r="T16" i="98"/>
  <c r="T12" i="98"/>
  <c r="T14" i="98"/>
  <c r="K15" i="98"/>
  <c r="T15" i="98"/>
  <c r="K16" i="98"/>
  <c r="AA16" i="98"/>
  <c r="W16" i="98"/>
  <c r="T17" i="98"/>
  <c r="N21" i="98"/>
  <c r="W21" i="98"/>
  <c r="AA22" i="98"/>
  <c r="N22" i="98"/>
  <c r="W23" i="98"/>
  <c r="Q24" i="98"/>
  <c r="T25" i="98"/>
  <c r="K28" i="98"/>
  <c r="W27" i="98"/>
  <c r="W26" i="98"/>
  <c r="W28" i="98"/>
  <c r="N11" i="98"/>
  <c r="T11" i="98"/>
  <c r="AA11" i="98"/>
  <c r="N15" i="98"/>
  <c r="N19" i="98"/>
  <c r="N23" i="98"/>
  <c r="N25" i="98"/>
  <c r="N27" i="98"/>
  <c r="K14" i="98"/>
  <c r="Q14" i="98"/>
  <c r="W14" i="98"/>
  <c r="K18" i="98"/>
  <c r="Q18" i="98"/>
  <c r="W18" i="98"/>
  <c r="N20" i="98"/>
  <c r="T20" i="98"/>
  <c r="K22" i="98"/>
  <c r="Q22" i="98"/>
  <c r="W22" i="98"/>
  <c r="N24" i="98"/>
  <c r="T24" i="98"/>
  <c r="N26" i="98"/>
  <c r="T26" i="98"/>
  <c r="Q20" i="96"/>
  <c r="K13" i="96"/>
  <c r="Q11" i="96"/>
  <c r="W12" i="96"/>
  <c r="K29" i="96"/>
  <c r="N21" i="96"/>
  <c r="T13" i="96"/>
  <c r="W31" i="96"/>
  <c r="Q30" i="96"/>
  <c r="Q16" i="96"/>
  <c r="W17" i="96"/>
  <c r="N17" i="96"/>
  <c r="Q18" i="96"/>
  <c r="T26" i="96"/>
  <c r="W28" i="96"/>
  <c r="K28" i="96"/>
  <c r="N27" i="96"/>
  <c r="Q32" i="96"/>
  <c r="T15" i="96"/>
  <c r="W19" i="96"/>
  <c r="K19" i="96"/>
  <c r="N22" i="96"/>
  <c r="Q14" i="96"/>
  <c r="T24" i="96"/>
  <c r="T25" i="96"/>
  <c r="T14" i="96"/>
  <c r="T19" i="96"/>
  <c r="T32" i="96"/>
  <c r="T28" i="96"/>
  <c r="T18" i="96"/>
  <c r="W25" i="96"/>
  <c r="W24" i="96"/>
  <c r="W22" i="96"/>
  <c r="W15" i="96"/>
  <c r="W27" i="96"/>
  <c r="W26" i="96"/>
  <c r="K25" i="96"/>
  <c r="K24" i="96"/>
  <c r="K22" i="96"/>
  <c r="K15" i="96"/>
  <c r="K27" i="96"/>
  <c r="K26" i="96"/>
  <c r="K17" i="96"/>
  <c r="W11" i="96"/>
  <c r="W20" i="96"/>
  <c r="N20" i="96"/>
  <c r="N12" i="96"/>
  <c r="T31" i="96"/>
  <c r="T21" i="96"/>
  <c r="K21" i="96"/>
  <c r="Q13" i="96"/>
  <c r="Q29" i="96"/>
  <c r="W30" i="96"/>
  <c r="W16" i="96"/>
  <c r="N16" i="96"/>
  <c r="N11" i="96"/>
  <c r="AA11" i="96"/>
  <c r="T20" i="96"/>
  <c r="T12" i="96"/>
  <c r="K12" i="96"/>
  <c r="K31" i="96"/>
  <c r="Q21" i="96"/>
  <c r="W13" i="96"/>
  <c r="W29" i="96"/>
  <c r="N29" i="96"/>
  <c r="N30" i="96"/>
  <c r="T16" i="96"/>
  <c r="T17" i="96"/>
  <c r="W18" i="96"/>
  <c r="K18" i="96"/>
  <c r="N26" i="96"/>
  <c r="Q28" i="96"/>
  <c r="T27" i="96"/>
  <c r="W32" i="96"/>
  <c r="K32" i="96"/>
  <c r="N15" i="96"/>
  <c r="Q19" i="96"/>
  <c r="T22" i="96"/>
  <c r="W14" i="96"/>
  <c r="K14" i="96"/>
  <c r="N24" i="96"/>
  <c r="N25" i="96"/>
  <c r="N14" i="96"/>
  <c r="N19" i="96"/>
  <c r="N32" i="96"/>
  <c r="N28" i="96"/>
  <c r="N18" i="96"/>
  <c r="Q25" i="96"/>
  <c r="Q24" i="96"/>
  <c r="Q22" i="96"/>
  <c r="Q15" i="96"/>
  <c r="Q27" i="96"/>
  <c r="Q26" i="96"/>
  <c r="Q17" i="96"/>
  <c r="T11" i="96"/>
  <c r="K11" i="96"/>
  <c r="K20" i="96"/>
  <c r="Q12" i="96"/>
  <c r="Q31" i="96"/>
  <c r="W21" i="96"/>
  <c r="N13" i="96"/>
  <c r="T29" i="96"/>
  <c r="T30" i="96"/>
  <c r="K30" i="96"/>
  <c r="K16" i="96"/>
  <c r="K13" i="97"/>
  <c r="Q19" i="97"/>
  <c r="N20" i="97"/>
  <c r="AA13" i="97"/>
  <c r="K19" i="97"/>
  <c r="W18" i="97"/>
  <c r="Q13" i="97"/>
  <c r="W19" i="97"/>
  <c r="W13" i="97"/>
  <c r="T15" i="97"/>
  <c r="T20" i="97"/>
  <c r="K20" i="97"/>
  <c r="AA20" i="97"/>
  <c r="W17" i="97"/>
  <c r="K14" i="97"/>
  <c r="AA14" i="97"/>
  <c r="W12" i="97"/>
  <c r="K11" i="97"/>
  <c r="T11" i="97"/>
  <c r="AA15" i="97"/>
  <c r="N15" i="97"/>
  <c r="K16" i="97"/>
  <c r="T16" i="97"/>
  <c r="Q17" i="97"/>
  <c r="T14" i="97"/>
  <c r="Q12" i="97"/>
  <c r="AA11" i="97"/>
  <c r="N11" i="97"/>
  <c r="T19" i="97"/>
  <c r="W15" i="97"/>
  <c r="AA16" i="97"/>
  <c r="K18" i="97"/>
  <c r="AA18" i="97"/>
  <c r="W20" i="97"/>
  <c r="K17" i="97"/>
  <c r="T17" i="97"/>
  <c r="N14" i="97"/>
  <c r="W14" i="97"/>
  <c r="K12" i="97"/>
  <c r="AA12" i="97"/>
  <c r="W11" i="97"/>
  <c r="AA19" i="97"/>
  <c r="Q15" i="97"/>
  <c r="W16" i="97"/>
  <c r="T18" i="97"/>
  <c r="Q20" i="97"/>
  <c r="AA17" i="97"/>
  <c r="N17" i="97"/>
  <c r="T13" i="97"/>
  <c r="Q14" i="97"/>
  <c r="Q11" i="97"/>
  <c r="N16" i="97"/>
  <c r="N13" i="97"/>
  <c r="N19" i="97"/>
  <c r="AA31" i="96"/>
  <c r="AA21" i="96"/>
  <c r="AA13" i="96"/>
  <c r="AA29" i="96"/>
  <c r="AA30" i="96"/>
  <c r="AA16" i="96"/>
  <c r="AA17" i="96"/>
  <c r="AA18" i="96"/>
  <c r="AA26" i="96"/>
  <c r="AA28" i="96"/>
  <c r="AA27" i="96"/>
  <c r="AA32" i="96"/>
  <c r="AA15" i="96"/>
  <c r="AA19" i="96"/>
  <c r="AA22" i="96"/>
  <c r="AA14" i="96"/>
  <c r="AA24" i="96"/>
  <c r="AA25" i="96"/>
  <c r="AA20" i="96"/>
  <c r="AA12" i="96"/>
  <c r="T23" i="96"/>
  <c r="N23" i="96"/>
  <c r="W23" i="96"/>
  <c r="Q23" i="96"/>
  <c r="K23" i="96"/>
  <c r="AA23" i="96"/>
  <c r="AA30" i="95"/>
  <c r="AA15" i="95"/>
  <c r="AA32" i="95"/>
  <c r="AA16" i="95"/>
  <c r="AA26" i="95"/>
  <c r="AA13" i="95"/>
  <c r="AA29" i="95"/>
  <c r="AA31" i="95"/>
  <c r="AA12" i="95"/>
  <c r="AA22" i="95"/>
  <c r="AA25" i="95"/>
  <c r="AA24" i="95"/>
  <c r="T27" i="95"/>
  <c r="AA19" i="95"/>
  <c r="Q17" i="95"/>
  <c r="AA21" i="95"/>
  <c r="N19" i="95"/>
  <c r="AA27" i="95"/>
  <c r="T16" i="95"/>
  <c r="T30" i="95"/>
  <c r="T29" i="95"/>
  <c r="T22" i="95"/>
  <c r="T23" i="95"/>
  <c r="T19" i="95"/>
  <c r="N28" i="95"/>
  <c r="N11" i="95"/>
  <c r="N23" i="95"/>
  <c r="N18" i="95"/>
  <c r="N20" i="95"/>
  <c r="N14" i="95"/>
  <c r="K30" i="95"/>
  <c r="AA28" i="95"/>
  <c r="K28" i="95"/>
  <c r="W15" i="95"/>
  <c r="Q32" i="95"/>
  <c r="K16" i="95"/>
  <c r="N26" i="95"/>
  <c r="T20" i="95"/>
  <c r="W31" i="95"/>
  <c r="K22" i="95"/>
  <c r="W25" i="95"/>
  <c r="K19" i="95"/>
  <c r="N21" i="95"/>
  <c r="K23" i="95"/>
  <c r="W32" i="95"/>
  <c r="Q16" i="95"/>
  <c r="K14" i="95"/>
  <c r="T26" i="95"/>
  <c r="W13" i="95"/>
  <c r="Q29" i="95"/>
  <c r="K20" i="95"/>
  <c r="T31" i="95"/>
  <c r="W12" i="95"/>
  <c r="N12" i="95"/>
  <c r="Q22" i="95"/>
  <c r="AA11" i="95"/>
  <c r="K11" i="95"/>
  <c r="T25" i="95"/>
  <c r="W24" i="95"/>
  <c r="N24" i="95"/>
  <c r="Q19" i="95"/>
  <c r="AA18" i="95"/>
  <c r="K18" i="95"/>
  <c r="T21" i="95"/>
  <c r="W27" i="95"/>
  <c r="N27" i="95"/>
  <c r="T28" i="95"/>
  <c r="Q30" i="95"/>
  <c r="N15" i="95"/>
  <c r="T14" i="95"/>
  <c r="W26" i="95"/>
  <c r="Q13" i="95"/>
  <c r="K29" i="95"/>
  <c r="N31" i="95"/>
  <c r="Q12" i="95"/>
  <c r="T11" i="95"/>
  <c r="N25" i="95"/>
  <c r="Q24" i="95"/>
  <c r="T18" i="95"/>
  <c r="W21" i="95"/>
  <c r="Q27" i="95"/>
  <c r="W30" i="95"/>
  <c r="N30" i="95"/>
  <c r="Q28" i="95"/>
  <c r="AA23" i="95"/>
  <c r="T15" i="95"/>
  <c r="N32" i="95"/>
  <c r="AA14" i="95"/>
  <c r="N13" i="95"/>
  <c r="AA20" i="95"/>
  <c r="W28" i="95"/>
  <c r="Q23" i="95"/>
  <c r="K15" i="95"/>
  <c r="T32" i="95"/>
  <c r="W16" i="95"/>
  <c r="N16" i="95"/>
  <c r="Q14" i="95"/>
  <c r="K26" i="95"/>
  <c r="T13" i="95"/>
  <c r="W29" i="95"/>
  <c r="N29" i="95"/>
  <c r="Q20" i="95"/>
  <c r="K31" i="95"/>
  <c r="T12" i="95"/>
  <c r="W22" i="95"/>
  <c r="N22" i="95"/>
  <c r="Q11" i="95"/>
  <c r="K25" i="95"/>
  <c r="T24" i="95"/>
  <c r="W19" i="95"/>
  <c r="Q18" i="95"/>
  <c r="K21" i="95"/>
  <c r="W23" i="95"/>
  <c r="Q15" i="95"/>
  <c r="K32" i="95"/>
  <c r="W14" i="95"/>
  <c r="Q26" i="95"/>
  <c r="K13" i="95"/>
  <c r="W20" i="95"/>
  <c r="Q31" i="95"/>
  <c r="K12" i="95"/>
  <c r="W11" i="95"/>
  <c r="Q25" i="95"/>
  <c r="K24" i="95"/>
  <c r="W18" i="95"/>
  <c r="Q21" i="95"/>
  <c r="K27" i="95"/>
  <c r="T17" i="95"/>
  <c r="W17" i="95"/>
  <c r="AA17" i="95"/>
  <c r="K17" i="95"/>
  <c r="N17" i="95"/>
  <c r="T25" i="92"/>
  <c r="P25" i="92"/>
  <c r="U25" i="92" s="1"/>
  <c r="A25" i="92" s="1"/>
  <c r="N25" i="92"/>
  <c r="M25" i="92"/>
  <c r="J25" i="92"/>
  <c r="K25" i="92" s="1"/>
  <c r="T18" i="94"/>
  <c r="P18" i="94"/>
  <c r="M18" i="94"/>
  <c r="J18" i="94"/>
  <c r="K18" i="94" s="1"/>
  <c r="T17" i="94"/>
  <c r="P17" i="94"/>
  <c r="M17" i="94"/>
  <c r="J17" i="94"/>
  <c r="T16" i="94"/>
  <c r="P16" i="94"/>
  <c r="M16" i="94"/>
  <c r="J16" i="94"/>
  <c r="T15" i="94"/>
  <c r="P15" i="94"/>
  <c r="M15" i="94"/>
  <c r="U15" i="94" s="1"/>
  <c r="J15" i="94"/>
  <c r="T14" i="94"/>
  <c r="P14" i="94"/>
  <c r="M14" i="94"/>
  <c r="J14" i="94"/>
  <c r="T13" i="94"/>
  <c r="P13" i="94"/>
  <c r="M13" i="94"/>
  <c r="N11" i="94" s="1"/>
  <c r="J13" i="94"/>
  <c r="T12" i="94"/>
  <c r="P12" i="94"/>
  <c r="Q12" i="94" s="1"/>
  <c r="M12" i="94"/>
  <c r="J12" i="94"/>
  <c r="T11" i="94"/>
  <c r="P11" i="94"/>
  <c r="M11" i="94"/>
  <c r="J11" i="94"/>
  <c r="T25" i="93"/>
  <c r="P25" i="93"/>
  <c r="M25" i="93"/>
  <c r="J25" i="93"/>
  <c r="T24" i="93"/>
  <c r="P24" i="93"/>
  <c r="M24" i="93"/>
  <c r="J24" i="93"/>
  <c r="T23" i="93"/>
  <c r="P23" i="93"/>
  <c r="M23" i="93"/>
  <c r="J23" i="93"/>
  <c r="T22" i="93"/>
  <c r="P22" i="93"/>
  <c r="M22" i="93"/>
  <c r="J22" i="93"/>
  <c r="T21" i="93"/>
  <c r="P21" i="93"/>
  <c r="M21" i="93"/>
  <c r="J21" i="93"/>
  <c r="T20" i="93"/>
  <c r="P20" i="93"/>
  <c r="M20" i="93"/>
  <c r="J20" i="93"/>
  <c r="T19" i="93"/>
  <c r="P19" i="93"/>
  <c r="M19" i="93"/>
  <c r="J19" i="93"/>
  <c r="T18" i="93"/>
  <c r="P18" i="93"/>
  <c r="M18" i="93"/>
  <c r="J18" i="93"/>
  <c r="T17" i="93"/>
  <c r="P17" i="93"/>
  <c r="M17" i="93"/>
  <c r="J17" i="93"/>
  <c r="T16" i="93"/>
  <c r="P16" i="93"/>
  <c r="M16" i="93"/>
  <c r="J16" i="93"/>
  <c r="T15" i="93"/>
  <c r="P15" i="93"/>
  <c r="M15" i="93"/>
  <c r="J15" i="93"/>
  <c r="T13" i="93"/>
  <c r="P13" i="93"/>
  <c r="M13" i="93"/>
  <c r="J13" i="93"/>
  <c r="T14" i="93"/>
  <c r="P14" i="93"/>
  <c r="M14" i="93"/>
  <c r="J14" i="93"/>
  <c r="T12" i="93"/>
  <c r="P12" i="93"/>
  <c r="M12" i="93"/>
  <c r="J12" i="93"/>
  <c r="T11" i="93"/>
  <c r="P11" i="93"/>
  <c r="M11" i="93"/>
  <c r="J11" i="93"/>
  <c r="J20" i="89"/>
  <c r="U20" i="89" s="1"/>
  <c r="M20" i="89"/>
  <c r="P20" i="89"/>
  <c r="J19" i="90"/>
  <c r="M19" i="90"/>
  <c r="U19" i="90" s="1"/>
  <c r="P19" i="90"/>
  <c r="J11" i="90"/>
  <c r="M11" i="90"/>
  <c r="P11" i="90"/>
  <c r="U11" i="90" s="1"/>
  <c r="J14" i="90"/>
  <c r="M14" i="90"/>
  <c r="P14" i="90"/>
  <c r="J13" i="90"/>
  <c r="M13" i="90"/>
  <c r="P13" i="90"/>
  <c r="J15" i="90"/>
  <c r="M15" i="90"/>
  <c r="P15" i="90"/>
  <c r="J18" i="90"/>
  <c r="M18" i="90"/>
  <c r="P18" i="90"/>
  <c r="J17" i="90"/>
  <c r="M17" i="90"/>
  <c r="P17" i="90"/>
  <c r="J16" i="90"/>
  <c r="M16" i="90"/>
  <c r="P16" i="90"/>
  <c r="P12" i="90"/>
  <c r="M12" i="90"/>
  <c r="N12" i="90" s="1"/>
  <c r="J12" i="90"/>
  <c r="P35" i="89"/>
  <c r="M35" i="89"/>
  <c r="J35" i="89"/>
  <c r="T28" i="92"/>
  <c r="P28" i="92"/>
  <c r="M28" i="92"/>
  <c r="J28" i="92"/>
  <c r="T27" i="92"/>
  <c r="P27" i="92"/>
  <c r="M27" i="92"/>
  <c r="J27" i="92"/>
  <c r="T26" i="92"/>
  <c r="P26" i="92"/>
  <c r="M26" i="92"/>
  <c r="J26" i="92"/>
  <c r="T24" i="92"/>
  <c r="P24" i="92"/>
  <c r="M24" i="92"/>
  <c r="J24" i="92"/>
  <c r="T23" i="92"/>
  <c r="P23" i="92"/>
  <c r="M23" i="92"/>
  <c r="J23" i="92"/>
  <c r="T22" i="92"/>
  <c r="P22" i="92"/>
  <c r="M22" i="92"/>
  <c r="J22" i="92"/>
  <c r="T21" i="92"/>
  <c r="P21" i="92"/>
  <c r="M21" i="92"/>
  <c r="J21" i="92"/>
  <c r="T20" i="92"/>
  <c r="P20" i="92"/>
  <c r="M20" i="92"/>
  <c r="J20" i="92"/>
  <c r="T19" i="92"/>
  <c r="P19" i="92"/>
  <c r="M19" i="92"/>
  <c r="J19" i="92"/>
  <c r="T18" i="92"/>
  <c r="P18" i="92"/>
  <c r="M18" i="92"/>
  <c r="J18" i="92"/>
  <c r="T17" i="92"/>
  <c r="P17" i="92"/>
  <c r="M17" i="92"/>
  <c r="J17" i="92"/>
  <c r="T16" i="92"/>
  <c r="P16" i="92"/>
  <c r="M16" i="92"/>
  <c r="J16" i="92"/>
  <c r="T15" i="92"/>
  <c r="P15" i="92"/>
  <c r="M15" i="92"/>
  <c r="J15" i="92"/>
  <c r="T14" i="92"/>
  <c r="P14" i="92"/>
  <c r="M14" i="92"/>
  <c r="J14" i="92"/>
  <c r="T13" i="92"/>
  <c r="P13" i="92"/>
  <c r="M13" i="92"/>
  <c r="J13" i="92"/>
  <c r="T12" i="92"/>
  <c r="P12" i="92"/>
  <c r="M12" i="92"/>
  <c r="J12" i="92"/>
  <c r="T11" i="92"/>
  <c r="P11" i="92"/>
  <c r="M11" i="92"/>
  <c r="J11" i="92"/>
  <c r="G20" i="91"/>
  <c r="G17" i="91"/>
  <c r="G14" i="91"/>
  <c r="G11" i="91"/>
  <c r="G8" i="91"/>
  <c r="T19" i="90"/>
  <c r="T11" i="90"/>
  <c r="T14" i="90"/>
  <c r="U14" i="90"/>
  <c r="T13" i="90"/>
  <c r="T15" i="90"/>
  <c r="T18" i="90"/>
  <c r="T17" i="90"/>
  <c r="T16" i="90"/>
  <c r="T12" i="90"/>
  <c r="P19" i="89"/>
  <c r="M19" i="89"/>
  <c r="J19" i="89"/>
  <c r="J21" i="89"/>
  <c r="M21" i="89"/>
  <c r="P21" i="89"/>
  <c r="J18" i="89"/>
  <c r="M18" i="89"/>
  <c r="P18" i="89"/>
  <c r="J32" i="89"/>
  <c r="M32" i="89"/>
  <c r="P32" i="89"/>
  <c r="J31" i="89"/>
  <c r="M31" i="89"/>
  <c r="P31" i="89"/>
  <c r="J29" i="89"/>
  <c r="M29" i="89"/>
  <c r="P29" i="89"/>
  <c r="J22" i="89"/>
  <c r="M22" i="89"/>
  <c r="P22" i="89"/>
  <c r="J13" i="89"/>
  <c r="M13" i="89"/>
  <c r="P13" i="89"/>
  <c r="J14" i="89"/>
  <c r="M14" i="89"/>
  <c r="P14" i="89"/>
  <c r="J25" i="89"/>
  <c r="M25" i="89"/>
  <c r="P25" i="89"/>
  <c r="J24" i="89"/>
  <c r="M24" i="89"/>
  <c r="P24" i="89"/>
  <c r="J16" i="89"/>
  <c r="M16" i="89"/>
  <c r="P16" i="89"/>
  <c r="J12" i="89"/>
  <c r="M12" i="89"/>
  <c r="P12" i="89"/>
  <c r="J17" i="89"/>
  <c r="M17" i="89"/>
  <c r="P17" i="89"/>
  <c r="U17" i="89" s="1"/>
  <c r="J15" i="89"/>
  <c r="M15" i="89"/>
  <c r="P15" i="89"/>
  <c r="J26" i="89"/>
  <c r="M26" i="89"/>
  <c r="P26" i="89"/>
  <c r="J28" i="89"/>
  <c r="M28" i="89"/>
  <c r="P28" i="89"/>
  <c r="J30" i="89"/>
  <c r="M30" i="89"/>
  <c r="P30" i="89"/>
  <c r="J34" i="89"/>
  <c r="M34" i="89"/>
  <c r="P34" i="89"/>
  <c r="J23" i="89"/>
  <c r="M23" i="89"/>
  <c r="P23" i="89"/>
  <c r="J27" i="89"/>
  <c r="M27" i="89"/>
  <c r="P27" i="89"/>
  <c r="J33" i="89"/>
  <c r="M33" i="89"/>
  <c r="P33" i="89"/>
  <c r="J11" i="89"/>
  <c r="M11" i="89"/>
  <c r="P11" i="89"/>
  <c r="U11" i="89" s="1"/>
  <c r="T21" i="89"/>
  <c r="T18" i="89"/>
  <c r="T32" i="89"/>
  <c r="T31" i="89"/>
  <c r="T29" i="89"/>
  <c r="T22" i="89"/>
  <c r="T13" i="89"/>
  <c r="T14" i="89"/>
  <c r="T25" i="89"/>
  <c r="T24" i="89"/>
  <c r="T16" i="89"/>
  <c r="T12" i="89"/>
  <c r="T17" i="89"/>
  <c r="T15" i="89"/>
  <c r="T26" i="89"/>
  <c r="T28" i="89"/>
  <c r="T30" i="89"/>
  <c r="T34" i="89"/>
  <c r="T35" i="89"/>
  <c r="T23" i="89"/>
  <c r="T27" i="89"/>
  <c r="T20" i="89"/>
  <c r="T33" i="89"/>
  <c r="T11" i="89"/>
  <c r="T19" i="89"/>
  <c r="P14" i="86"/>
  <c r="M14" i="86"/>
  <c r="J14" i="86"/>
  <c r="P29" i="86"/>
  <c r="M29" i="86"/>
  <c r="J29" i="86"/>
  <c r="P36" i="86"/>
  <c r="M36" i="86"/>
  <c r="J36" i="86"/>
  <c r="J20" i="86"/>
  <c r="M20" i="86"/>
  <c r="P20" i="86"/>
  <c r="J25" i="86"/>
  <c r="M25" i="86"/>
  <c r="P25" i="86"/>
  <c r="J15" i="86"/>
  <c r="M15" i="86"/>
  <c r="P15" i="86"/>
  <c r="J18" i="86"/>
  <c r="M18" i="86"/>
  <c r="P18" i="86"/>
  <c r="J22" i="86"/>
  <c r="M22" i="86"/>
  <c r="P22" i="86"/>
  <c r="J33" i="86"/>
  <c r="M33" i="86"/>
  <c r="P33" i="86"/>
  <c r="J30" i="86"/>
  <c r="M30" i="86"/>
  <c r="U30" i="86" s="1"/>
  <c r="P30" i="86"/>
  <c r="J23" i="86"/>
  <c r="M23" i="86"/>
  <c r="P23" i="86"/>
  <c r="J21" i="86"/>
  <c r="M21" i="86"/>
  <c r="P21" i="86"/>
  <c r="J35" i="86"/>
  <c r="M35" i="86"/>
  <c r="P35" i="86"/>
  <c r="J17" i="86"/>
  <c r="M17" i="86"/>
  <c r="P17" i="86"/>
  <c r="J13" i="86"/>
  <c r="M13" i="86"/>
  <c r="P13" i="86"/>
  <c r="J38" i="86"/>
  <c r="M38" i="86"/>
  <c r="P38" i="86"/>
  <c r="J27" i="86"/>
  <c r="M27" i="86"/>
  <c r="P27" i="86"/>
  <c r="J32" i="86"/>
  <c r="M32" i="86"/>
  <c r="P32" i="86"/>
  <c r="J37" i="86"/>
  <c r="M37" i="86"/>
  <c r="P37" i="86"/>
  <c r="U37" i="86" s="1"/>
  <c r="J19" i="86"/>
  <c r="M19" i="86"/>
  <c r="U19" i="86" s="1"/>
  <c r="P19" i="86"/>
  <c r="J28" i="86"/>
  <c r="M28" i="86"/>
  <c r="P28" i="86"/>
  <c r="J11" i="86"/>
  <c r="M11" i="86"/>
  <c r="P11" i="86"/>
  <c r="J34" i="86"/>
  <c r="M34" i="86"/>
  <c r="P34" i="86"/>
  <c r="J12" i="86"/>
  <c r="M12" i="86"/>
  <c r="P12" i="86"/>
  <c r="J16" i="86"/>
  <c r="M16" i="86"/>
  <c r="P16" i="86"/>
  <c r="J26" i="86"/>
  <c r="M26" i="86"/>
  <c r="P26" i="86"/>
  <c r="J24" i="86"/>
  <c r="M24" i="86"/>
  <c r="P24" i="86"/>
  <c r="P31" i="86"/>
  <c r="M31" i="86"/>
  <c r="J31" i="86"/>
  <c r="T15" i="86"/>
  <c r="T18" i="86"/>
  <c r="T22" i="86"/>
  <c r="T33" i="86"/>
  <c r="U33" i="86"/>
  <c r="T30" i="86"/>
  <c r="T23" i="86"/>
  <c r="T21" i="86"/>
  <c r="T35" i="86"/>
  <c r="T17" i="86"/>
  <c r="T13" i="86"/>
  <c r="T38" i="86"/>
  <c r="U38" i="86"/>
  <c r="T27" i="86"/>
  <c r="T29" i="86"/>
  <c r="T32" i="86"/>
  <c r="T37" i="86"/>
  <c r="T19" i="86"/>
  <c r="T28" i="86"/>
  <c r="T14" i="86"/>
  <c r="T20" i="86"/>
  <c r="T36" i="86"/>
  <c r="T25" i="86"/>
  <c r="T11" i="86"/>
  <c r="T34" i="86"/>
  <c r="T12" i="86"/>
  <c r="T16" i="86"/>
  <c r="T26" i="86"/>
  <c r="T24" i="86"/>
  <c r="T31" i="86"/>
  <c r="A14" i="99" l="1"/>
  <c r="A11" i="99"/>
  <c r="A13" i="99"/>
  <c r="A12" i="99"/>
  <c r="A16" i="99"/>
  <c r="A15" i="99"/>
  <c r="A25" i="98"/>
  <c r="A16" i="98"/>
  <c r="A13" i="98"/>
  <c r="A12" i="98"/>
  <c r="A26" i="98"/>
  <c r="A20" i="98"/>
  <c r="A24" i="98"/>
  <c r="A22" i="98"/>
  <c r="A27" i="98"/>
  <c r="A18" i="98"/>
  <c r="A11" i="98"/>
  <c r="A17" i="98"/>
  <c r="A21" i="98"/>
  <c r="A15" i="98"/>
  <c r="A19" i="98"/>
  <c r="A14" i="98"/>
  <c r="A28" i="98"/>
  <c r="A23" i="98"/>
  <c r="A20" i="96"/>
  <c r="A29" i="96"/>
  <c r="A19" i="97"/>
  <c r="A15" i="97"/>
  <c r="A13" i="97"/>
  <c r="A17" i="97"/>
  <c r="A18" i="97"/>
  <c r="A11" i="97"/>
  <c r="A12" i="97"/>
  <c r="A14" i="97"/>
  <c r="A20" i="97"/>
  <c r="A16" i="97"/>
  <c r="A12" i="96"/>
  <c r="A25" i="96"/>
  <c r="A27" i="96"/>
  <c r="A24" i="96"/>
  <c r="A15" i="96"/>
  <c r="A32" i="96"/>
  <c r="A18" i="96"/>
  <c r="A26" i="96"/>
  <c r="A14" i="96"/>
  <c r="A30" i="96"/>
  <c r="A11" i="96"/>
  <c r="A19" i="96"/>
  <c r="A23" i="96"/>
  <c r="A16" i="96"/>
  <c r="A22" i="96"/>
  <c r="A21" i="96"/>
  <c r="A17" i="96"/>
  <c r="A31" i="96"/>
  <c r="A13" i="96"/>
  <c r="A28" i="96"/>
  <c r="A21" i="95"/>
  <c r="A27" i="95"/>
  <c r="A32" i="95"/>
  <c r="A18" i="95"/>
  <c r="A13" i="95"/>
  <c r="A11" i="95"/>
  <c r="A17" i="95"/>
  <c r="A28" i="95"/>
  <c r="A16" i="95"/>
  <c r="A20" i="95"/>
  <c r="A25" i="95"/>
  <c r="A15" i="95"/>
  <c r="A22" i="95"/>
  <c r="A31" i="95"/>
  <c r="A12" i="95"/>
  <c r="A19" i="95"/>
  <c r="A30" i="95"/>
  <c r="A14" i="95"/>
  <c r="A24" i="95"/>
  <c r="A26" i="95"/>
  <c r="A23" i="95"/>
  <c r="A29" i="95"/>
  <c r="Q25" i="92"/>
  <c r="K13" i="92"/>
  <c r="Q13" i="92"/>
  <c r="U21" i="92"/>
  <c r="K12" i="92"/>
  <c r="U18" i="92"/>
  <c r="K24" i="92"/>
  <c r="Q12" i="92"/>
  <c r="U13" i="92"/>
  <c r="N22" i="92"/>
  <c r="U23" i="92"/>
  <c r="Q19" i="92"/>
  <c r="K26" i="92"/>
  <c r="Q28" i="92"/>
  <c r="K11" i="92"/>
  <c r="K15" i="92"/>
  <c r="K17" i="92"/>
  <c r="U24" i="92"/>
  <c r="N11" i="92"/>
  <c r="U14" i="92"/>
  <c r="N15" i="92"/>
  <c r="U16" i="92"/>
  <c r="U17" i="92"/>
  <c r="K19" i="92"/>
  <c r="K21" i="92"/>
  <c r="Q24" i="92"/>
  <c r="Q26" i="92"/>
  <c r="U27" i="92"/>
  <c r="K28" i="92"/>
  <c r="Q21" i="92"/>
  <c r="U26" i="92"/>
  <c r="K14" i="92"/>
  <c r="K18" i="92"/>
  <c r="Q22" i="92"/>
  <c r="Q23" i="92"/>
  <c r="K27" i="92"/>
  <c r="Q11" i="92"/>
  <c r="U12" i="92"/>
  <c r="Q15" i="92"/>
  <c r="Q17" i="92"/>
  <c r="Q18" i="92"/>
  <c r="U19" i="92"/>
  <c r="U20" i="92"/>
  <c r="K22" i="92"/>
  <c r="K23" i="92"/>
  <c r="Q27" i="92"/>
  <c r="N28" i="92"/>
  <c r="K12" i="94"/>
  <c r="Q15" i="94"/>
  <c r="U16" i="94"/>
  <c r="U17" i="94"/>
  <c r="N18" i="94"/>
  <c r="U12" i="94"/>
  <c r="U18" i="94"/>
  <c r="K16" i="94"/>
  <c r="U14" i="94"/>
  <c r="Q16" i="94"/>
  <c r="N12" i="94"/>
  <c r="K14" i="94"/>
  <c r="K15" i="94"/>
  <c r="N15" i="94"/>
  <c r="Q17" i="94"/>
  <c r="K11" i="94"/>
  <c r="Q11" i="94"/>
  <c r="N13" i="94"/>
  <c r="U13" i="94"/>
  <c r="Q14" i="94"/>
  <c r="N16" i="94"/>
  <c r="Q18" i="94"/>
  <c r="N17" i="94"/>
  <c r="K17" i="94"/>
  <c r="U11" i="94"/>
  <c r="K13" i="94"/>
  <c r="Q13" i="94"/>
  <c r="N14" i="94"/>
  <c r="U13" i="93"/>
  <c r="Q12" i="93"/>
  <c r="N11" i="93"/>
  <c r="U16" i="93"/>
  <c r="U25" i="93"/>
  <c r="K20" i="93"/>
  <c r="U20" i="93"/>
  <c r="K12" i="93"/>
  <c r="Q16" i="93"/>
  <c r="U18" i="93"/>
  <c r="K21" i="93"/>
  <c r="K23" i="93"/>
  <c r="U23" i="93"/>
  <c r="Q25" i="93"/>
  <c r="N19" i="93"/>
  <c r="U12" i="93"/>
  <c r="Q19" i="93"/>
  <c r="Q20" i="93"/>
  <c r="N21" i="93"/>
  <c r="U22" i="93"/>
  <c r="K24" i="93"/>
  <c r="K19" i="93"/>
  <c r="Q24" i="93"/>
  <c r="K17" i="93"/>
  <c r="U15" i="93"/>
  <c r="N17" i="93"/>
  <c r="U19" i="93"/>
  <c r="K22" i="93"/>
  <c r="Q17" i="93"/>
  <c r="N12" i="93"/>
  <c r="K15" i="93"/>
  <c r="K16" i="93"/>
  <c r="Q21" i="93"/>
  <c r="Q22" i="93"/>
  <c r="Q23" i="93"/>
  <c r="U24" i="93"/>
  <c r="K25" i="93"/>
  <c r="Q13" i="93"/>
  <c r="Q18" i="93"/>
  <c r="N25" i="93"/>
  <c r="Q11" i="93"/>
  <c r="N14" i="93"/>
  <c r="U17" i="93"/>
  <c r="U21" i="93"/>
  <c r="N13" i="93"/>
  <c r="N18" i="93"/>
  <c r="K13" i="93"/>
  <c r="N16" i="93"/>
  <c r="K18" i="93"/>
  <c r="N20" i="93"/>
  <c r="N23" i="93"/>
  <c r="K11" i="93"/>
  <c r="U14" i="93"/>
  <c r="Q15" i="93"/>
  <c r="U11" i="93"/>
  <c r="K14" i="93"/>
  <c r="Q14" i="93"/>
  <c r="N15" i="93"/>
  <c r="N22" i="93"/>
  <c r="N24" i="93"/>
  <c r="U17" i="90"/>
  <c r="K15" i="90"/>
  <c r="U16" i="90"/>
  <c r="K19" i="90"/>
  <c r="K16" i="90"/>
  <c r="U15" i="90"/>
  <c r="K13" i="90"/>
  <c r="K18" i="90"/>
  <c r="K11" i="90"/>
  <c r="Q17" i="90"/>
  <c r="Q14" i="90"/>
  <c r="Q13" i="90"/>
  <c r="Q15" i="90"/>
  <c r="Q19" i="90"/>
  <c r="Q18" i="90"/>
  <c r="Q11" i="90"/>
  <c r="K17" i="90"/>
  <c r="K14" i="90"/>
  <c r="N15" i="90"/>
  <c r="N19" i="90"/>
  <c r="N18" i="90"/>
  <c r="N11" i="90"/>
  <c r="N17" i="90"/>
  <c r="N14" i="90"/>
  <c r="N16" i="90"/>
  <c r="N13" i="90"/>
  <c r="U25" i="89"/>
  <c r="U24" i="89"/>
  <c r="U23" i="89"/>
  <c r="U18" i="90"/>
  <c r="U13" i="90"/>
  <c r="Q12" i="90"/>
  <c r="Q16" i="90"/>
  <c r="K12" i="90"/>
  <c r="U30" i="89"/>
  <c r="U15" i="89"/>
  <c r="U12" i="89"/>
  <c r="U14" i="89"/>
  <c r="N25" i="89"/>
  <c r="N30" i="89"/>
  <c r="N20" i="89"/>
  <c r="N14" i="89"/>
  <c r="N26" i="89"/>
  <c r="N28" i="89"/>
  <c r="U22" i="89"/>
  <c r="K16" i="92"/>
  <c r="Q20" i="92"/>
  <c r="N21" i="92"/>
  <c r="N26" i="92"/>
  <c r="U11" i="92"/>
  <c r="Q14" i="92"/>
  <c r="U15" i="92"/>
  <c r="N19" i="92"/>
  <c r="U22" i="92"/>
  <c r="N24" i="92"/>
  <c r="N27" i="92"/>
  <c r="U28" i="92"/>
  <c r="N12" i="92"/>
  <c r="N13" i="92"/>
  <c r="N16" i="92"/>
  <c r="N20" i="92"/>
  <c r="Q16" i="92"/>
  <c r="N18" i="92"/>
  <c r="K20" i="92"/>
  <c r="N14" i="92"/>
  <c r="N17" i="92"/>
  <c r="N23" i="92"/>
  <c r="Q11" i="89"/>
  <c r="K24" i="89"/>
  <c r="N21" i="89"/>
  <c r="Q21" i="89"/>
  <c r="Q33" i="89"/>
  <c r="N27" i="89"/>
  <c r="N15" i="89"/>
  <c r="N24" i="89"/>
  <c r="U12" i="90"/>
  <c r="A18" i="90" s="1"/>
  <c r="U32" i="89"/>
  <c r="N34" i="89"/>
  <c r="N29" i="89"/>
  <c r="N11" i="89"/>
  <c r="N17" i="89"/>
  <c r="N13" i="89"/>
  <c r="N22" i="89"/>
  <c r="Q24" i="89"/>
  <c r="Q18" i="89"/>
  <c r="Q34" i="89"/>
  <c r="Q30" i="89"/>
  <c r="Q28" i="89"/>
  <c r="Q26" i="89"/>
  <c r="Q15" i="89"/>
  <c r="Q17" i="89"/>
  <c r="Q12" i="89"/>
  <c r="Q20" i="89"/>
  <c r="Q27" i="89"/>
  <c r="Q23" i="89"/>
  <c r="Q35" i="89"/>
  <c r="K21" i="89"/>
  <c r="K33" i="89"/>
  <c r="K20" i="89"/>
  <c r="K18" i="89"/>
  <c r="K27" i="89"/>
  <c r="K23" i="89"/>
  <c r="K35" i="89"/>
  <c r="K34" i="89"/>
  <c r="K17" i="89"/>
  <c r="K12" i="89"/>
  <c r="K16" i="89"/>
  <c r="N32" i="89"/>
  <c r="N33" i="89"/>
  <c r="N18" i="89"/>
  <c r="Q16" i="89"/>
  <c r="Q25" i="89"/>
  <c r="Q14" i="89"/>
  <c r="Q13" i="89"/>
  <c r="Q22" i="89"/>
  <c r="Q29" i="89"/>
  <c r="Q31" i="89"/>
  <c r="Q32" i="89"/>
  <c r="K30" i="89"/>
  <c r="K28" i="89"/>
  <c r="K13" i="89"/>
  <c r="K22" i="89"/>
  <c r="K25" i="89"/>
  <c r="K14" i="89"/>
  <c r="K11" i="89"/>
  <c r="K26" i="89"/>
  <c r="K15" i="89"/>
  <c r="K29" i="89"/>
  <c r="K31" i="89"/>
  <c r="K32" i="89"/>
  <c r="N23" i="89"/>
  <c r="N35" i="89"/>
  <c r="N12" i="89"/>
  <c r="N16" i="89"/>
  <c r="N31" i="89"/>
  <c r="U34" i="89"/>
  <c r="U28" i="89"/>
  <c r="U31" i="89"/>
  <c r="U18" i="89"/>
  <c r="U33" i="89"/>
  <c r="U27" i="89"/>
  <c r="U35" i="89"/>
  <c r="U26" i="89"/>
  <c r="U16" i="89"/>
  <c r="U13" i="89"/>
  <c r="U29" i="89"/>
  <c r="U21" i="89"/>
  <c r="K19" i="89"/>
  <c r="U19" i="89"/>
  <c r="N19" i="89"/>
  <c r="Q19" i="89"/>
  <c r="U24" i="86"/>
  <c r="U12" i="86"/>
  <c r="U34" i="86"/>
  <c r="U11" i="86"/>
  <c r="U32" i="86"/>
  <c r="U18" i="86"/>
  <c r="U16" i="86"/>
  <c r="U17" i="86"/>
  <c r="U21" i="86"/>
  <c r="U22" i="86"/>
  <c r="U25" i="86"/>
  <c r="U26" i="86"/>
  <c r="U14" i="86"/>
  <c r="U28" i="86"/>
  <c r="U29" i="86"/>
  <c r="U27" i="86"/>
  <c r="U13" i="86"/>
  <c r="N18" i="86"/>
  <c r="U35" i="86"/>
  <c r="U23" i="86"/>
  <c r="N20" i="86"/>
  <c r="N27" i="86"/>
  <c r="N38" i="86"/>
  <c r="N24" i="86"/>
  <c r="U15" i="86"/>
  <c r="Q20" i="86"/>
  <c r="N32" i="86"/>
  <c r="N29" i="86"/>
  <c r="N33" i="86"/>
  <c r="N22" i="86"/>
  <c r="N19" i="86"/>
  <c r="N26" i="86"/>
  <c r="U36" i="86"/>
  <c r="N23" i="86"/>
  <c r="N37" i="86"/>
  <c r="K11" i="86"/>
  <c r="N16" i="86"/>
  <c r="N12" i="86"/>
  <c r="N30" i="86"/>
  <c r="Q36" i="86"/>
  <c r="U20" i="86"/>
  <c r="Q32" i="86"/>
  <c r="Q29" i="86"/>
  <c r="N14" i="86"/>
  <c r="N21" i="86"/>
  <c r="N36" i="86"/>
  <c r="N28" i="86"/>
  <c r="N35" i="86"/>
  <c r="N25" i="86"/>
  <c r="N34" i="86"/>
  <c r="N11" i="86"/>
  <c r="N13" i="86"/>
  <c r="N17" i="86"/>
  <c r="N15" i="86"/>
  <c r="K12" i="86"/>
  <c r="K28" i="86"/>
  <c r="K37" i="86"/>
  <c r="K31" i="86"/>
  <c r="K24" i="86"/>
  <c r="K16" i="86"/>
  <c r="K34" i="86"/>
  <c r="K14" i="86"/>
  <c r="K19" i="86"/>
  <c r="K32" i="86"/>
  <c r="K29" i="86"/>
  <c r="K38" i="86"/>
  <c r="K17" i="86"/>
  <c r="K21" i="86"/>
  <c r="K30" i="86"/>
  <c r="K22" i="86"/>
  <c r="K15" i="86"/>
  <c r="K36" i="86"/>
  <c r="K26" i="86"/>
  <c r="K27" i="86"/>
  <c r="K13" i="86"/>
  <c r="K35" i="86"/>
  <c r="K23" i="86"/>
  <c r="K33" i="86"/>
  <c r="K18" i="86"/>
  <c r="K25" i="86"/>
  <c r="K20" i="86"/>
  <c r="Q27" i="86"/>
  <c r="Q16" i="86"/>
  <c r="Q12" i="86"/>
  <c r="Q23" i="86"/>
  <c r="Q30" i="86"/>
  <c r="Q38" i="86"/>
  <c r="Q34" i="86"/>
  <c r="Q11" i="86"/>
  <c r="Q33" i="86"/>
  <c r="Q22" i="86"/>
  <c r="Q14" i="86"/>
  <c r="Q13" i="86"/>
  <c r="Q18" i="86"/>
  <c r="Q15" i="86"/>
  <c r="Q28" i="86"/>
  <c r="Q17" i="86"/>
  <c r="Q24" i="86"/>
  <c r="Q26" i="86"/>
  <c r="Q19" i="86"/>
  <c r="Q37" i="86"/>
  <c r="Q35" i="86"/>
  <c r="Q21" i="86"/>
  <c r="Q25" i="86"/>
  <c r="Q31" i="86"/>
  <c r="N31" i="86"/>
  <c r="U31" i="86"/>
  <c r="J12" i="64"/>
  <c r="J13" i="64"/>
  <c r="J14" i="64"/>
  <c r="J15" i="64"/>
  <c r="J16" i="64"/>
  <c r="J17" i="64"/>
  <c r="J18" i="64"/>
  <c r="J19" i="64"/>
  <c r="J20" i="64"/>
  <c r="J21" i="64"/>
  <c r="J22" i="64"/>
  <c r="J23" i="64"/>
  <c r="T12" i="81"/>
  <c r="P12" i="81"/>
  <c r="M12" i="81"/>
  <c r="J12" i="81"/>
  <c r="T13" i="81"/>
  <c r="P13" i="81"/>
  <c r="M13" i="81"/>
  <c r="J13" i="81"/>
  <c r="T11" i="81"/>
  <c r="P11" i="81"/>
  <c r="M11" i="81"/>
  <c r="J11" i="81"/>
  <c r="J57" i="80"/>
  <c r="M57" i="80"/>
  <c r="P57" i="80"/>
  <c r="T57" i="80"/>
  <c r="J58" i="80"/>
  <c r="M58" i="80"/>
  <c r="P58" i="80"/>
  <c r="T58" i="80"/>
  <c r="J62" i="80"/>
  <c r="M62" i="80"/>
  <c r="P62" i="80"/>
  <c r="T62" i="80"/>
  <c r="J59" i="80"/>
  <c r="M59" i="80"/>
  <c r="P59" i="80"/>
  <c r="J61" i="80"/>
  <c r="M61" i="80"/>
  <c r="P61" i="80"/>
  <c r="J60" i="80"/>
  <c r="M60" i="80"/>
  <c r="P60" i="80"/>
  <c r="P39" i="80"/>
  <c r="M39" i="80"/>
  <c r="J39" i="80"/>
  <c r="J40" i="80"/>
  <c r="M40" i="80"/>
  <c r="P40" i="80"/>
  <c r="P38" i="80"/>
  <c r="Q39" i="80" s="1"/>
  <c r="M38" i="80"/>
  <c r="J38" i="80"/>
  <c r="P15" i="80"/>
  <c r="M15" i="80"/>
  <c r="J15" i="80"/>
  <c r="J13" i="80"/>
  <c r="M13" i="80"/>
  <c r="P13" i="80"/>
  <c r="T13" i="80"/>
  <c r="J16" i="80"/>
  <c r="M16" i="80"/>
  <c r="P16" i="80"/>
  <c r="T16" i="80"/>
  <c r="J21" i="80"/>
  <c r="M21" i="80"/>
  <c r="P21" i="80"/>
  <c r="T21" i="80"/>
  <c r="T15" i="80"/>
  <c r="J11" i="80"/>
  <c r="M11" i="80"/>
  <c r="P11" i="80"/>
  <c r="T11" i="80"/>
  <c r="J20" i="80"/>
  <c r="M20" i="80"/>
  <c r="P20" i="80"/>
  <c r="T20" i="80"/>
  <c r="J14" i="80"/>
  <c r="M14" i="80"/>
  <c r="P14" i="80"/>
  <c r="T14" i="80"/>
  <c r="J22" i="80"/>
  <c r="M22" i="80"/>
  <c r="P22" i="80"/>
  <c r="T22" i="80"/>
  <c r="J19" i="80"/>
  <c r="M19" i="80"/>
  <c r="P19" i="80"/>
  <c r="T19" i="80"/>
  <c r="J12" i="80"/>
  <c r="M12" i="80"/>
  <c r="P12" i="80"/>
  <c r="T12" i="80"/>
  <c r="J18" i="80"/>
  <c r="M18" i="80"/>
  <c r="P18" i="80"/>
  <c r="T18" i="80"/>
  <c r="P17" i="80"/>
  <c r="M17" i="80"/>
  <c r="J17" i="80"/>
  <c r="T60" i="80"/>
  <c r="T61" i="80"/>
  <c r="T59" i="80"/>
  <c r="T63" i="80"/>
  <c r="P63" i="80"/>
  <c r="M63" i="80"/>
  <c r="J63" i="80"/>
  <c r="T40" i="80"/>
  <c r="T39" i="80"/>
  <c r="J12" i="79"/>
  <c r="J11" i="79"/>
  <c r="J14" i="79"/>
  <c r="J13" i="79"/>
  <c r="T38" i="80"/>
  <c r="T17" i="80"/>
  <c r="A15" i="92" l="1"/>
  <c r="A13" i="94"/>
  <c r="A11" i="94"/>
  <c r="A15" i="94"/>
  <c r="A12" i="94"/>
  <c r="A17" i="94"/>
  <c r="A16" i="94"/>
  <c r="A14" i="94"/>
  <c r="A18" i="94"/>
  <c r="A15" i="93"/>
  <c r="A22" i="93"/>
  <c r="A21" i="93"/>
  <c r="A24" i="93"/>
  <c r="A19" i="93"/>
  <c r="A11" i="93"/>
  <c r="A25" i="93"/>
  <c r="A23" i="93"/>
  <c r="A20" i="93"/>
  <c r="A16" i="93"/>
  <c r="A12" i="93"/>
  <c r="A17" i="93"/>
  <c r="A18" i="93"/>
  <c r="A14" i="90"/>
  <c r="A17" i="90"/>
  <c r="A24" i="92"/>
  <c r="A22" i="92"/>
  <c r="A26" i="92"/>
  <c r="A21" i="92"/>
  <c r="A11" i="92"/>
  <c r="A18" i="92"/>
  <c r="A14" i="92"/>
  <c r="A20" i="92"/>
  <c r="A16" i="92"/>
  <c r="A17" i="92"/>
  <c r="A28" i="92"/>
  <c r="A23" i="92"/>
  <c r="A19" i="92"/>
  <c r="A12" i="92"/>
  <c r="A27" i="92"/>
  <c r="A18" i="89"/>
  <c r="A16" i="90"/>
  <c r="A12" i="90"/>
  <c r="A19" i="90"/>
  <c r="A13" i="90"/>
  <c r="A11" i="90"/>
  <c r="A15" i="90"/>
  <c r="A24" i="89"/>
  <c r="A27" i="89"/>
  <c r="A15" i="89"/>
  <c r="A29" i="89"/>
  <c r="A22" i="89"/>
  <c r="A34" i="89"/>
  <c r="A17" i="89"/>
  <c r="A25" i="89"/>
  <c r="A35" i="89"/>
  <c r="A30" i="89"/>
  <c r="A16" i="89"/>
  <c r="A11" i="89"/>
  <c r="A23" i="89"/>
  <c r="A12" i="89"/>
  <c r="A31" i="89"/>
  <c r="A19" i="89"/>
  <c r="A28" i="89"/>
  <c r="A26" i="89"/>
  <c r="A21" i="89"/>
  <c r="A33" i="89"/>
  <c r="A20" i="89"/>
  <c r="A32" i="89"/>
  <c r="A18" i="86"/>
  <c r="A23" i="86"/>
  <c r="A32" i="86"/>
  <c r="A14" i="86"/>
  <c r="A15" i="86"/>
  <c r="A29" i="86"/>
  <c r="A12" i="86"/>
  <c r="A22" i="86"/>
  <c r="A21" i="86"/>
  <c r="A38" i="86"/>
  <c r="A37" i="86"/>
  <c r="A11" i="86"/>
  <c r="A33" i="86"/>
  <c r="A35" i="86"/>
  <c r="A27" i="86"/>
  <c r="A19" i="86"/>
  <c r="A34" i="86"/>
  <c r="A30" i="86"/>
  <c r="A17" i="86"/>
  <c r="A28" i="86"/>
  <c r="A16" i="86"/>
  <c r="A31" i="86"/>
  <c r="A25" i="86"/>
  <c r="A20" i="86"/>
  <c r="A24" i="86"/>
  <c r="A26" i="86"/>
  <c r="A36" i="86"/>
  <c r="K11" i="81"/>
  <c r="U11" i="81"/>
  <c r="Q11" i="81"/>
  <c r="K12" i="81"/>
  <c r="Q13" i="81"/>
  <c r="U12" i="81"/>
  <c r="K13" i="81"/>
  <c r="U13" i="81"/>
  <c r="Q12" i="81"/>
  <c r="N12" i="81"/>
  <c r="N13" i="81"/>
  <c r="N11" i="81"/>
  <c r="U57" i="80"/>
  <c r="U62" i="80"/>
  <c r="U58" i="80"/>
  <c r="K63" i="80"/>
  <c r="K62" i="80"/>
  <c r="U59" i="80"/>
  <c r="K58" i="80"/>
  <c r="K57" i="80"/>
  <c r="Q57" i="80"/>
  <c r="N57" i="80"/>
  <c r="N58" i="80"/>
  <c r="Q62" i="80"/>
  <c r="Q58" i="80"/>
  <c r="N62" i="80"/>
  <c r="Q60" i="80"/>
  <c r="K59" i="80"/>
  <c r="K60" i="80"/>
  <c r="N61" i="80"/>
  <c r="Q59" i="80"/>
  <c r="N63" i="80"/>
  <c r="N60" i="80"/>
  <c r="Q61" i="80"/>
  <c r="K61" i="80"/>
  <c r="N59" i="80"/>
  <c r="Q63" i="80"/>
  <c r="U22" i="80"/>
  <c r="N40" i="80"/>
  <c r="K39" i="80"/>
  <c r="K40" i="80"/>
  <c r="Q40" i="80"/>
  <c r="N39" i="80"/>
  <c r="U18" i="80"/>
  <c r="U20" i="80"/>
  <c r="U15" i="80"/>
  <c r="U12" i="80"/>
  <c r="U19" i="80"/>
  <c r="U14" i="80"/>
  <c r="U11" i="80"/>
  <c r="U21" i="80"/>
  <c r="U16" i="80"/>
  <c r="K22" i="80"/>
  <c r="U13" i="80"/>
  <c r="K15" i="80"/>
  <c r="U61" i="80"/>
  <c r="K18" i="80"/>
  <c r="Q19" i="80"/>
  <c r="K14" i="80"/>
  <c r="Q11" i="80"/>
  <c r="K21" i="80"/>
  <c r="Q13" i="80"/>
  <c r="U63" i="80"/>
  <c r="U60" i="80"/>
  <c r="N16" i="80"/>
  <c r="Q18" i="80"/>
  <c r="K19" i="80"/>
  <c r="Q14" i="80"/>
  <c r="K11" i="80"/>
  <c r="Q21" i="80"/>
  <c r="K13" i="80"/>
  <c r="K12" i="80"/>
  <c r="K20" i="80"/>
  <c r="K16" i="80"/>
  <c r="N18" i="80"/>
  <c r="N19" i="80"/>
  <c r="N14" i="80"/>
  <c r="N11" i="80"/>
  <c r="N21" i="80"/>
  <c r="N13" i="80"/>
  <c r="N12" i="80"/>
  <c r="N22" i="80"/>
  <c r="N20" i="80"/>
  <c r="N15" i="80"/>
  <c r="Q12" i="80"/>
  <c r="Q20" i="80"/>
  <c r="Q15" i="80"/>
  <c r="Q16" i="80"/>
  <c r="Q22" i="80"/>
  <c r="K38" i="80"/>
  <c r="U39" i="80"/>
  <c r="U40" i="80"/>
  <c r="U38" i="80"/>
  <c r="U17" i="80"/>
  <c r="K17" i="80"/>
  <c r="N38" i="80"/>
  <c r="N17" i="80"/>
  <c r="Q17" i="80"/>
  <c r="Q38" i="80"/>
  <c r="A12" i="81" l="1"/>
  <c r="A13" i="81"/>
  <c r="A11" i="81"/>
  <c r="A62" i="80"/>
  <c r="A57" i="80"/>
  <c r="A58" i="80"/>
  <c r="A59" i="80"/>
  <c r="A61" i="80"/>
  <c r="A60" i="80"/>
  <c r="A63" i="80"/>
  <c r="A38" i="80"/>
  <c r="A19" i="80"/>
  <c r="A13" i="80"/>
  <c r="A15" i="80"/>
  <c r="A22" i="80"/>
  <c r="A20" i="80"/>
  <c r="A12" i="80"/>
  <c r="A16" i="80"/>
  <c r="A11" i="80"/>
  <c r="A17" i="80"/>
  <c r="A21" i="80"/>
  <c r="A14" i="80"/>
  <c r="A40" i="80"/>
  <c r="A39" i="80"/>
  <c r="A18" i="80"/>
  <c r="J11" i="64" l="1"/>
  <c r="J9" i="64"/>
  <c r="J10" i="64"/>
  <c r="A14" i="64" l="1"/>
  <c r="A20" i="64"/>
  <c r="A19" i="64"/>
  <c r="A21" i="64"/>
  <c r="A16" i="64"/>
  <c r="A15" i="64"/>
  <c r="A22" i="64"/>
  <c r="A17" i="64"/>
  <c r="A12" i="64"/>
  <c r="A18" i="64"/>
  <c r="A13" i="64"/>
  <c r="A23" i="64"/>
  <c r="X21" i="70"/>
  <c r="W21" i="70"/>
  <c r="U21" i="70"/>
  <c r="Q21" i="70"/>
  <c r="M21" i="70"/>
  <c r="X23" i="70"/>
  <c r="W23" i="70"/>
  <c r="U23" i="70"/>
  <c r="Q23" i="70"/>
  <c r="M23" i="70"/>
  <c r="X22" i="70"/>
  <c r="W22" i="70"/>
  <c r="U22" i="70"/>
  <c r="Q22" i="70"/>
  <c r="M22" i="70"/>
  <c r="X9" i="70"/>
  <c r="W9" i="70"/>
  <c r="U9" i="70"/>
  <c r="Q9" i="70"/>
  <c r="M9" i="70"/>
  <c r="X12" i="70"/>
  <c r="W12" i="70"/>
  <c r="U12" i="70"/>
  <c r="Q12" i="70"/>
  <c r="M12" i="70"/>
  <c r="X10" i="70"/>
  <c r="W10" i="70"/>
  <c r="U10" i="70"/>
  <c r="Q10" i="70"/>
  <c r="M10" i="70"/>
  <c r="X11" i="70"/>
  <c r="W11" i="70"/>
  <c r="U11" i="70"/>
  <c r="Q11" i="70"/>
  <c r="M11" i="70"/>
  <c r="X14" i="70"/>
  <c r="W14" i="70"/>
  <c r="U14" i="70"/>
  <c r="Q14" i="70"/>
  <c r="R14" i="70" s="1"/>
  <c r="M14" i="70"/>
  <c r="X13" i="70"/>
  <c r="W13" i="70"/>
  <c r="U13" i="70"/>
  <c r="Q13" i="70"/>
  <c r="M13" i="70"/>
  <c r="V23" i="70" l="1"/>
  <c r="R23" i="70"/>
  <c r="Y23" i="70"/>
  <c r="N21" i="70"/>
  <c r="N22" i="70"/>
  <c r="N23" i="70"/>
  <c r="V21" i="70"/>
  <c r="V22" i="70"/>
  <c r="R22" i="70"/>
  <c r="R21" i="70"/>
  <c r="Y22" i="70"/>
  <c r="Y21" i="70"/>
  <c r="V9" i="70"/>
  <c r="Y12" i="70"/>
  <c r="Y11" i="70"/>
  <c r="N9" i="70"/>
  <c r="V14" i="70"/>
  <c r="V10" i="70"/>
  <c r="V11" i="70"/>
  <c r="V12" i="70"/>
  <c r="R9" i="70"/>
  <c r="Y14" i="70"/>
  <c r="R11" i="70"/>
  <c r="Y10" i="70"/>
  <c r="R12" i="70"/>
  <c r="Y9" i="70"/>
  <c r="R10" i="70"/>
  <c r="N13" i="70"/>
  <c r="R13" i="70"/>
  <c r="V13" i="70"/>
  <c r="N14" i="70"/>
  <c r="N11" i="70"/>
  <c r="N10" i="70"/>
  <c r="N12" i="70"/>
  <c r="Y13" i="70"/>
  <c r="A9" i="64"/>
  <c r="A11" i="64"/>
  <c r="A10" i="64"/>
  <c r="A21" i="70" l="1"/>
  <c r="A23" i="70"/>
  <c r="A22" i="70"/>
  <c r="A13" i="70"/>
  <c r="A12" i="70"/>
  <c r="A11" i="70"/>
  <c r="A9" i="70"/>
  <c r="A10" i="70"/>
  <c r="A14" i="70"/>
</calcChain>
</file>

<file path=xl/sharedStrings.xml><?xml version="1.0" encoding="utf-8"?>
<sst xmlns="http://schemas.openxmlformats.org/spreadsheetml/2006/main" count="6820" uniqueCount="944">
  <si>
    <t>Выездка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</si>
  <si>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</si>
  <si>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</si>
  <si>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</si>
  <si>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</si>
  <si>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</si>
  <si>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1юн</t>
  </si>
  <si>
    <t>б/р</t>
  </si>
  <si>
    <t>г.Н.Новгород кск "Пассаж"</t>
  </si>
  <si>
    <t>Главный судья</t>
  </si>
  <si>
    <t>Главный секретарь</t>
  </si>
  <si>
    <t>на оформлен.</t>
  </si>
  <si>
    <t>программа</t>
  </si>
  <si>
    <t>дети</t>
  </si>
  <si>
    <t>Ветеринарный врач</t>
  </si>
  <si>
    <t>014795</t>
  </si>
  <si>
    <t>ДЮСШ "Олимп"</t>
  </si>
  <si>
    <t>018878</t>
  </si>
  <si>
    <t>КСК "Аллюр"</t>
  </si>
  <si>
    <t>Рег. №</t>
  </si>
  <si>
    <t>НЦВЕ</t>
  </si>
  <si>
    <t>Мастер лист</t>
  </si>
  <si>
    <t>Команда</t>
  </si>
  <si>
    <t>Регион</t>
  </si>
  <si>
    <t>Нижегородская область</t>
  </si>
  <si>
    <t>кмс</t>
  </si>
  <si>
    <t>Нижегородская обл.</t>
  </si>
  <si>
    <t>ппюобщ</t>
  </si>
  <si>
    <t>002776</t>
  </si>
  <si>
    <t>012428</t>
  </si>
  <si>
    <t>2юн</t>
  </si>
  <si>
    <t xml:space="preserve">ДЮСШ "Олимп" </t>
  </si>
  <si>
    <t>049001</t>
  </si>
  <si>
    <t>Соколова Е.С.</t>
  </si>
  <si>
    <t>ЭКВИ</t>
  </si>
  <si>
    <t>мс</t>
  </si>
  <si>
    <t>Соколова Е.С.(1К, Нижегородская область)</t>
  </si>
  <si>
    <r>
      <t xml:space="preserve">ВОРОНИНА </t>
    </r>
    <r>
      <rPr>
        <sz val="8"/>
        <rFont val="Verdana"/>
        <family val="2"/>
        <charset val="204"/>
      </rPr>
      <t>Вероника, 2005</t>
    </r>
  </si>
  <si>
    <t>035504</t>
  </si>
  <si>
    <t>Время</t>
  </si>
  <si>
    <t>014793</t>
  </si>
  <si>
    <t>033205</t>
  </si>
  <si>
    <t>Место</t>
  </si>
  <si>
    <t>%</t>
  </si>
  <si>
    <t>Баллы</t>
  </si>
  <si>
    <t>Всего %</t>
  </si>
  <si>
    <t>Всего баллов</t>
  </si>
  <si>
    <t>Ошибки</t>
  </si>
  <si>
    <t>М</t>
  </si>
  <si>
    <t>С</t>
  </si>
  <si>
    <t>Технические результаты</t>
  </si>
  <si>
    <t>Рег.№</t>
  </si>
  <si>
    <t>Тех.ош.</t>
  </si>
  <si>
    <t>Вып. норм</t>
  </si>
  <si>
    <t>техника</t>
  </si>
  <si>
    <t>№Рег</t>
  </si>
  <si>
    <t>№лошади</t>
  </si>
  <si>
    <t>Команда, регион</t>
  </si>
  <si>
    <t>КП</t>
  </si>
  <si>
    <t>ЛП</t>
  </si>
  <si>
    <t>Технический делегат</t>
  </si>
  <si>
    <r>
      <t xml:space="preserve">ЕРМОЛАЕВА </t>
    </r>
    <r>
      <rPr>
        <sz val="8"/>
        <rFont val="Verdana"/>
        <family val="2"/>
        <charset val="204"/>
      </rPr>
      <t>Ксения, 2001</t>
    </r>
  </si>
  <si>
    <r>
      <t>ХАММЕР</t>
    </r>
    <r>
      <rPr>
        <sz val="8"/>
        <rFont val="Verdana"/>
        <family val="2"/>
        <charset val="204"/>
      </rPr>
      <t>-04,мер.,рыж.,полукр.,Россия</t>
    </r>
  </si>
  <si>
    <r>
      <t xml:space="preserve">ПОЛЕЙЧУК </t>
    </r>
    <r>
      <rPr>
        <sz val="8"/>
        <rFont val="Verdana"/>
        <family val="2"/>
        <charset val="204"/>
      </rPr>
      <t>Юлия, 2004</t>
    </r>
  </si>
  <si>
    <r>
      <t xml:space="preserve">ЛЯМИНА </t>
    </r>
    <r>
      <rPr>
        <sz val="8"/>
        <rFont val="Verdana"/>
        <family val="2"/>
        <charset val="204"/>
      </rPr>
      <t>Людмила, 1985</t>
    </r>
  </si>
  <si>
    <t>019085</t>
  </si>
  <si>
    <t>014669</t>
  </si>
  <si>
    <t>Зубкова Е.В.</t>
  </si>
  <si>
    <t>035404</t>
  </si>
  <si>
    <t>Е</t>
  </si>
  <si>
    <r>
      <t>ГАРНИЗОН</t>
    </r>
    <r>
      <rPr>
        <sz val="8"/>
        <rFont val="Verdana"/>
        <family val="2"/>
        <charset val="204"/>
      </rPr>
      <t>-11,жер.,тем-гнед.,полукр.,Ритм, Нижегородская область</t>
    </r>
  </si>
  <si>
    <t>006541</t>
  </si>
  <si>
    <r>
      <t xml:space="preserve">Технические результаты </t>
    </r>
    <r>
      <rPr>
        <sz val="14"/>
        <rFont val="Verdana"/>
        <family val="2"/>
        <charset val="204"/>
      </rPr>
      <t>выездка</t>
    </r>
  </si>
  <si>
    <t>артистичность</t>
  </si>
  <si>
    <r>
      <t xml:space="preserve">БАЛИНА </t>
    </r>
    <r>
      <rPr>
        <sz val="8"/>
        <rFont val="Verdana"/>
        <family val="2"/>
        <charset val="204"/>
      </rPr>
      <t>Екатерина, 1998</t>
    </r>
  </si>
  <si>
    <t>002988</t>
  </si>
  <si>
    <t>012088</t>
  </si>
  <si>
    <t>ГАУ СШОР №1</t>
  </si>
  <si>
    <t>Самарская область</t>
  </si>
  <si>
    <t>Балина Е.</t>
  </si>
  <si>
    <t>Тренер</t>
  </si>
  <si>
    <t>Республика Татарстан</t>
  </si>
  <si>
    <t>КСК "Курцево"</t>
  </si>
  <si>
    <t>Карпина Н.</t>
  </si>
  <si>
    <t>025294</t>
  </si>
  <si>
    <t>008356</t>
  </si>
  <si>
    <t>Лямина Л.</t>
  </si>
  <si>
    <t>Бутова М.</t>
  </si>
  <si>
    <r>
      <t xml:space="preserve">КУЗНЕЦОВА </t>
    </r>
    <r>
      <rPr>
        <sz val="8"/>
        <rFont val="Verdana"/>
        <family val="2"/>
        <charset val="204"/>
      </rPr>
      <t>Анна, 2003</t>
    </r>
  </si>
  <si>
    <t>033903</t>
  </si>
  <si>
    <t>001310</t>
  </si>
  <si>
    <t>Кузнецова Н.Б.</t>
  </si>
  <si>
    <r>
      <t xml:space="preserve">ПОЛОЗОВА </t>
    </r>
    <r>
      <rPr>
        <sz val="8"/>
        <rFont val="Verdana"/>
        <family val="2"/>
        <charset val="204"/>
      </rPr>
      <t>Светлана, 1983</t>
    </r>
  </si>
  <si>
    <t>005683</t>
  </si>
  <si>
    <r>
      <rPr>
        <b/>
        <sz val="8"/>
        <rFont val="Verdana"/>
        <family val="2"/>
        <charset val="204"/>
      </rPr>
      <t>РУМПЕЛЬ</t>
    </r>
    <r>
      <rPr>
        <sz val="8"/>
        <rFont val="Verdana"/>
        <family val="2"/>
        <charset val="204"/>
      </rPr>
      <t>-01, мерин, сер. полукр., Румянец, Краснодарский край</t>
    </r>
  </si>
  <si>
    <t>016187</t>
  </si>
  <si>
    <t>013553</t>
  </si>
  <si>
    <t>Лебедева В.</t>
  </si>
  <si>
    <t>Кировская область</t>
  </si>
  <si>
    <t>067099</t>
  </si>
  <si>
    <r>
      <t>ЭЛЬБРУС</t>
    </r>
    <r>
      <rPr>
        <sz val="8"/>
        <rFont val="Verdana"/>
        <family val="2"/>
        <charset val="204"/>
      </rPr>
      <t>-09,мер.,вор.,УВП,Бридж,Украина</t>
    </r>
  </si>
  <si>
    <t>014630</t>
  </si>
  <si>
    <t>Гунько Е.В.</t>
  </si>
  <si>
    <t>Сачкова А.</t>
  </si>
  <si>
    <t>Соколова О.</t>
  </si>
  <si>
    <t>КЭК "Ассамблея"</t>
  </si>
  <si>
    <r>
      <t xml:space="preserve">ДЕДИКОВА </t>
    </r>
    <r>
      <rPr>
        <sz val="8"/>
        <rFont val="Verdana"/>
        <family val="2"/>
        <charset val="204"/>
      </rPr>
      <t>Екатерина, 1998</t>
    </r>
  </si>
  <si>
    <r>
      <t>ЛЯ-НЕЖ</t>
    </r>
    <r>
      <rPr>
        <sz val="8"/>
        <rFont val="Verdana"/>
        <family val="2"/>
        <charset val="204"/>
      </rPr>
      <t>-03,мер.,зол.,ахалтек-трак.,Паджарлы, Украина</t>
    </r>
  </si>
  <si>
    <t>013178</t>
  </si>
  <si>
    <t>066999</t>
  </si>
  <si>
    <t>001595</t>
  </si>
  <si>
    <r>
      <t>ОКСФОРД</t>
    </r>
    <r>
      <rPr>
        <sz val="8"/>
        <rFont val="Verdana"/>
        <family val="2"/>
        <charset val="204"/>
      </rPr>
      <t>-08,мер.,сер.,УВП,Образец,Украина</t>
    </r>
  </si>
  <si>
    <t>013168</t>
  </si>
  <si>
    <t>Липатова В.</t>
  </si>
  <si>
    <t>011605</t>
  </si>
  <si>
    <t>019189</t>
  </si>
  <si>
    <r>
      <t>ПИЛОТ</t>
    </r>
    <r>
      <rPr>
        <sz val="8"/>
        <rFont val="Verdana"/>
        <family val="2"/>
        <charset val="204"/>
      </rPr>
      <t>-09,мер.,гнед.,УВП,Образец,Украина</t>
    </r>
  </si>
  <si>
    <t>013181</t>
  </si>
  <si>
    <t>014631</t>
  </si>
  <si>
    <t>018971</t>
  </si>
  <si>
    <r>
      <t>КВИЛЛО</t>
    </r>
    <r>
      <rPr>
        <sz val="8"/>
        <rFont val="Verdana"/>
        <family val="2"/>
        <charset val="204"/>
      </rPr>
      <t>-05,мер.,сер.,андалуз.,Гусарапо,Испания</t>
    </r>
  </si>
  <si>
    <t>Общая сумма мест</t>
  </si>
  <si>
    <t>Шапиро О.</t>
  </si>
  <si>
    <r>
      <rPr>
        <b/>
        <sz val="8"/>
        <rFont val="Verdana"/>
        <family val="2"/>
        <charset val="204"/>
      </rPr>
      <t>ПЕВУЧИЙ</t>
    </r>
    <r>
      <rPr>
        <sz val="8"/>
        <rFont val="Verdana"/>
        <family val="2"/>
        <charset val="204"/>
      </rPr>
      <t>-07,мер.,рыж., полукр.,Перегей,Перевозский к/з</t>
    </r>
  </si>
  <si>
    <t>Соколова О.Е.</t>
  </si>
  <si>
    <t>041204</t>
  </si>
  <si>
    <t>020806</t>
  </si>
  <si>
    <t xml:space="preserve">МБОУ ДОД "СДЮСШОР по СП и КС"
</t>
  </si>
  <si>
    <t>001985</t>
  </si>
  <si>
    <t>Ирсецкая Е.В.</t>
  </si>
  <si>
    <t>014484</t>
  </si>
  <si>
    <r>
      <t xml:space="preserve">КУШИНА </t>
    </r>
    <r>
      <rPr>
        <sz val="8"/>
        <rFont val="Verdana"/>
        <family val="2"/>
        <charset val="204"/>
      </rPr>
      <t>Евгения, 1991</t>
    </r>
  </si>
  <si>
    <t>МБОУ ДОД "СДЮСШОР по СП и КС" КЭК "Ассамблея"</t>
  </si>
  <si>
    <t>004690</t>
  </si>
  <si>
    <t>015741</t>
  </si>
  <si>
    <t xml:space="preserve">Морозова Е.В.
</t>
  </si>
  <si>
    <r>
      <rPr>
        <b/>
        <sz val="8"/>
        <rFont val="Verdana"/>
        <family val="2"/>
        <charset val="204"/>
      </rPr>
      <t>ВИНДЗОР</t>
    </r>
    <r>
      <rPr>
        <sz val="8"/>
        <rFont val="Verdana"/>
        <family val="2"/>
        <charset val="204"/>
      </rPr>
      <t>-05, мерин, сер. полукр., Вельтрув, ганн (Вазензее),  к/з "Веедерн"</t>
    </r>
  </si>
  <si>
    <r>
      <rPr>
        <b/>
        <sz val="8"/>
        <rFont val="Verdana"/>
        <family val="2"/>
        <charset val="204"/>
      </rPr>
      <t>ВЭЙЛИНГ</t>
    </r>
    <r>
      <rPr>
        <sz val="8"/>
        <rFont val="Verdana"/>
        <family val="2"/>
        <charset val="204"/>
      </rPr>
      <t>-12, жеребец, гн. ган., Эзоп 12, КФХ "Простор"</t>
    </r>
  </si>
  <si>
    <t>005391</t>
  </si>
  <si>
    <t>016883</t>
  </si>
  <si>
    <t>008595</t>
  </si>
  <si>
    <r>
      <rPr>
        <b/>
        <sz val="8"/>
        <rFont val="Verdana"/>
        <family val="2"/>
        <charset val="204"/>
      </rPr>
      <t>ХОГВАРДС</t>
    </r>
    <r>
      <rPr>
        <sz val="8"/>
        <rFont val="Verdana"/>
        <family val="2"/>
        <charset val="204"/>
      </rPr>
      <t>-08, мерин, сер. трак., Голкипер, ГЗК Кировская</t>
    </r>
  </si>
  <si>
    <t>КЮР Среднего приза №1</t>
  </si>
  <si>
    <t>КЮР Большого приза</t>
  </si>
  <si>
    <t>004675</t>
  </si>
  <si>
    <t>013316</t>
  </si>
  <si>
    <t>Валькова С.</t>
  </si>
  <si>
    <t>Злобина О.</t>
  </si>
  <si>
    <t>Полозова С.</t>
  </si>
  <si>
    <r>
      <t>ВИАРДО II</t>
    </r>
    <r>
      <rPr>
        <sz val="8"/>
        <rFont val="Verdana"/>
        <family val="2"/>
        <charset val="204"/>
      </rPr>
      <t>-09,мер.,рыж.,ганн.,Ванадий 8, Калининградская обл.</t>
    </r>
  </si>
  <si>
    <t>г. Москва Кировская область</t>
  </si>
  <si>
    <t>012744</t>
  </si>
  <si>
    <r>
      <t xml:space="preserve">РЕШЕТНИКОВА </t>
    </r>
    <r>
      <rPr>
        <sz val="8"/>
        <rFont val="Verdana"/>
        <family val="2"/>
        <charset val="204"/>
      </rPr>
      <t>Анастасия, 2004</t>
    </r>
  </si>
  <si>
    <t>юноши пп</t>
  </si>
  <si>
    <t>№ лошади</t>
  </si>
  <si>
    <t>Командный Приз           место</t>
  </si>
  <si>
    <t>Нижегородская область - 1</t>
  </si>
  <si>
    <t>Нижегородская область - 2</t>
  </si>
  <si>
    <r>
      <t>ГАЛИРАД</t>
    </r>
    <r>
      <rPr>
        <sz val="8"/>
        <rFont val="Verdana"/>
        <family val="2"/>
        <charset val="204"/>
      </rPr>
      <t>-07,мер.,гнед.,трак-латв.,Грифель 2, Московская область</t>
    </r>
  </si>
  <si>
    <t>Лично-командный Чемпионат и первенство ПФО</t>
  </si>
  <si>
    <t>Гурьянова Г.В.(ВК, г.Москва)</t>
  </si>
  <si>
    <r>
      <t xml:space="preserve">ЕРМОЛАЕВА </t>
    </r>
    <r>
      <rPr>
        <sz val="11"/>
        <rFont val="Verdana"/>
        <family val="2"/>
        <charset val="204"/>
      </rPr>
      <t>Ксения, 2001</t>
    </r>
  </si>
  <si>
    <r>
      <t>ГАЛИРАД</t>
    </r>
    <r>
      <rPr>
        <sz val="11"/>
        <rFont val="Verdana"/>
        <family val="2"/>
        <charset val="204"/>
      </rPr>
      <t>-07,мер.,гнед.,трак-латв.,Грифель 2, Московская область</t>
    </r>
  </si>
  <si>
    <r>
      <t xml:space="preserve">БУТОВА </t>
    </r>
    <r>
      <rPr>
        <sz val="10"/>
        <rFont val="Verdana"/>
        <family val="2"/>
        <charset val="204"/>
      </rPr>
      <t>Мария, 1994</t>
    </r>
  </si>
  <si>
    <r>
      <rPr>
        <b/>
        <sz val="10"/>
        <rFont val="Verdana"/>
        <family val="2"/>
        <charset val="204"/>
      </rPr>
      <t>СЭР СВАРОВСКИ</t>
    </r>
    <r>
      <rPr>
        <sz val="10"/>
        <rFont val="Verdana"/>
        <family val="2"/>
        <charset val="204"/>
      </rPr>
      <t>-06, мерин, т.-гн. ган., Солярис, Беларусь</t>
    </r>
  </si>
  <si>
    <r>
      <t xml:space="preserve">ЛИПАТОВА </t>
    </r>
    <r>
      <rPr>
        <sz val="10"/>
        <rFont val="Verdana"/>
        <family val="2"/>
        <charset val="204"/>
      </rPr>
      <t>Валерия, 1995</t>
    </r>
  </si>
  <si>
    <r>
      <t>ОКСФОРД</t>
    </r>
    <r>
      <rPr>
        <sz val="10"/>
        <rFont val="Verdana"/>
        <family val="2"/>
        <charset val="204"/>
      </rPr>
      <t>-08,мер.,сер.,УВП, Образец,Украина</t>
    </r>
  </si>
  <si>
    <r>
      <t xml:space="preserve">ВАЛЬКОВА </t>
    </r>
    <r>
      <rPr>
        <sz val="10"/>
        <color theme="1"/>
        <rFont val="Verdana"/>
        <family val="2"/>
        <charset val="204"/>
      </rPr>
      <t>Светлана, 1974</t>
    </r>
  </si>
  <si>
    <r>
      <t>БЭСТ ФАЕР</t>
    </r>
    <r>
      <rPr>
        <sz val="10"/>
        <rFont val="Verdana"/>
        <family val="2"/>
        <charset val="204"/>
      </rPr>
      <t>-09,мер.,рыж.,ганн., Баллетмейстер, Германия</t>
    </r>
  </si>
  <si>
    <r>
      <t xml:space="preserve">ТИХОНОВА </t>
    </r>
    <r>
      <rPr>
        <sz val="10"/>
        <rFont val="Verdana"/>
        <family val="2"/>
        <charset val="204"/>
      </rPr>
      <t>Наталья, 1976</t>
    </r>
  </si>
  <si>
    <r>
      <t>ГИФА</t>
    </r>
    <r>
      <rPr>
        <sz val="10"/>
        <rFont val="Verdana"/>
        <family val="2"/>
        <charset val="204"/>
      </rPr>
      <t>-08,коб,бур.,трак.,Гросс,Беларусь</t>
    </r>
  </si>
  <si>
    <r>
      <t xml:space="preserve">ФЛОРИНСКАЯ </t>
    </r>
    <r>
      <rPr>
        <sz val="10"/>
        <rFont val="Verdana"/>
        <family val="2"/>
        <charset val="204"/>
      </rPr>
      <t>Надежда, 1987</t>
    </r>
  </si>
  <si>
    <r>
      <rPr>
        <b/>
        <sz val="10"/>
        <rFont val="Verdana"/>
        <family val="2"/>
        <charset val="204"/>
      </rPr>
      <t>ФАКИР</t>
    </r>
    <r>
      <rPr>
        <sz val="10"/>
        <rFont val="Verdana"/>
        <family val="2"/>
        <charset val="204"/>
      </rPr>
      <t>-07,мер.,гнед.,полукр.,Киприот, ЗАО Марийский</t>
    </r>
  </si>
  <si>
    <r>
      <t xml:space="preserve">ШАНДАК </t>
    </r>
    <r>
      <rPr>
        <sz val="10"/>
        <rFont val="Verdana"/>
        <family val="2"/>
        <charset val="204"/>
      </rPr>
      <t>Наталья, 1985</t>
    </r>
  </si>
  <si>
    <r>
      <rPr>
        <b/>
        <sz val="10"/>
        <rFont val="Verdana"/>
        <family val="2"/>
        <charset val="204"/>
      </rPr>
      <t>КАРАВЕЛЛА</t>
    </r>
    <r>
      <rPr>
        <sz val="10"/>
        <rFont val="Verdana"/>
        <family val="2"/>
        <charset val="204"/>
      </rPr>
      <t>-10, кобыла, вор. полукр., Кипр, Перевозский к/з</t>
    </r>
  </si>
  <si>
    <t>26.05.2018г</t>
  </si>
  <si>
    <t xml:space="preserve"> КЭК "Ассамблея"</t>
  </si>
  <si>
    <r>
      <t>Судьи:Е-</t>
    </r>
    <r>
      <rPr>
        <sz val="10"/>
        <color theme="1"/>
        <rFont val="Verdana"/>
        <family val="2"/>
        <charset val="204"/>
      </rPr>
      <t>Елисеева А.А.(1К, г.Москва),</t>
    </r>
    <r>
      <rPr>
        <b/>
        <sz val="10"/>
        <color theme="1"/>
        <rFont val="Verdana"/>
        <family val="2"/>
        <charset val="204"/>
      </rPr>
      <t>С-</t>
    </r>
    <r>
      <rPr>
        <sz val="10"/>
        <color theme="1"/>
        <rFont val="Verdana"/>
        <family val="2"/>
        <charset val="204"/>
      </rPr>
      <t>Гурьянова Г.В.(ВК, г.Москва),</t>
    </r>
    <r>
      <rPr>
        <b/>
        <sz val="10"/>
        <color theme="1"/>
        <rFont val="Verdana"/>
        <family val="2"/>
        <charset val="204"/>
      </rPr>
      <t>М</t>
    </r>
    <r>
      <rPr>
        <sz val="10"/>
        <color theme="1"/>
        <rFont val="Verdana"/>
        <family val="2"/>
        <charset val="204"/>
      </rPr>
      <t>-Мальцева М.Б.(ВК, Кировская область)</t>
    </r>
  </si>
  <si>
    <t>Озерская О.П.</t>
  </si>
  <si>
    <t>014485</t>
  </si>
  <si>
    <t>МП,СП</t>
  </si>
  <si>
    <t>004892</t>
  </si>
  <si>
    <t>юноши</t>
  </si>
  <si>
    <t xml:space="preserve">юноши </t>
  </si>
  <si>
    <t>дети ппа</t>
  </si>
  <si>
    <t>Коган И.Л.(ВК, Костромская область)</t>
  </si>
  <si>
    <r>
      <rPr>
        <b/>
        <sz val="8"/>
        <rFont val="Verdana"/>
        <family val="2"/>
        <charset val="204"/>
      </rPr>
      <t>ПРОЗЕРПИНА</t>
    </r>
    <r>
      <rPr>
        <sz val="8"/>
        <rFont val="Verdana"/>
        <family val="2"/>
        <charset val="204"/>
      </rPr>
      <t>-08,коб.,гнед.,трак.,Полис, Нижегородская область</t>
    </r>
  </si>
  <si>
    <t>014670</t>
  </si>
  <si>
    <t>037800</t>
  </si>
  <si>
    <t>024286</t>
  </si>
  <si>
    <t>020807</t>
  </si>
  <si>
    <t>юниоры</t>
  </si>
  <si>
    <r>
      <t xml:space="preserve">КРАВЧУК </t>
    </r>
    <r>
      <rPr>
        <sz val="8"/>
        <rFont val="Verdana"/>
        <family val="2"/>
        <charset val="204"/>
      </rPr>
      <t>Валерия, 2005</t>
    </r>
  </si>
  <si>
    <t>018105</t>
  </si>
  <si>
    <r>
      <t>БАГЕТ</t>
    </r>
    <r>
      <rPr>
        <sz val="8"/>
        <rFont val="Verdana"/>
        <family val="2"/>
        <charset val="204"/>
      </rPr>
      <t>-12,мер.,рыж.,полукр.,Гавалеор, Нижегородская область</t>
    </r>
  </si>
  <si>
    <t>019292</t>
  </si>
  <si>
    <t>Кравчук Е.А.</t>
  </si>
  <si>
    <t>Замыслова Т.А.</t>
  </si>
  <si>
    <t>КСК "Путьково"</t>
  </si>
  <si>
    <r>
      <t>СОФИСТ</t>
    </r>
    <r>
      <rPr>
        <sz val="8"/>
        <rFont val="Verdana"/>
        <family val="2"/>
        <charset val="204"/>
      </rPr>
      <t>-06,жер.,гнед.,ганн.,Икар,КФХ "Простор"</t>
    </r>
  </si>
  <si>
    <t>Филлипова И.</t>
  </si>
  <si>
    <r>
      <t>САПФИР</t>
    </r>
    <r>
      <rPr>
        <sz val="8"/>
        <rFont val="Verdana"/>
        <family val="2"/>
        <charset val="204"/>
      </rPr>
      <t>-04,мер.,тем-сер.,терск.,Статист,савропольский край</t>
    </r>
  </si>
  <si>
    <t>013071</t>
  </si>
  <si>
    <t>3юн</t>
  </si>
  <si>
    <t>081800</t>
  </si>
  <si>
    <r>
      <t>ИНКРУСТАЦИЯ ДИАМАНТ</t>
    </r>
    <r>
      <rPr>
        <sz val="8"/>
        <rFont val="Verdana"/>
        <family val="2"/>
        <charset val="204"/>
      </rPr>
      <t>-11,коб.,гнед.,УВП, Сандрос Диамант,Украина</t>
    </r>
  </si>
  <si>
    <t>014628</t>
  </si>
  <si>
    <r>
      <t>ЭКИПАЖ</t>
    </r>
    <r>
      <rPr>
        <sz val="8"/>
        <rFont val="Verdana"/>
        <family val="2"/>
        <charset val="204"/>
      </rPr>
      <t>-11,мер.кар.,УВП,Казанова,Украина</t>
    </r>
  </si>
  <si>
    <r>
      <t>ОРКЕСТР</t>
    </r>
    <r>
      <rPr>
        <sz val="8"/>
        <rFont val="Verdana"/>
        <family val="2"/>
        <charset val="204"/>
      </rPr>
      <t>-09,жер.,гнед.,УВП,Тарбаган,Украина</t>
    </r>
  </si>
  <si>
    <t>013179</t>
  </si>
  <si>
    <t>011805</t>
  </si>
  <si>
    <t>Первенство Нижегородской области по выездке. Кубок КЭК "Ассамблея" I этап</t>
  </si>
  <si>
    <t>на оформлении</t>
  </si>
  <si>
    <t>Нижегородская область - 3</t>
  </si>
  <si>
    <t>Личный Приз           место</t>
  </si>
  <si>
    <t>Нижегородская область - 4</t>
  </si>
  <si>
    <t>Командное первенство Нижегородской области</t>
  </si>
  <si>
    <t>Команда, Регион</t>
  </si>
  <si>
    <t>Кубок КЭК "Ассамблея" I этап</t>
  </si>
  <si>
    <t>КОМАНДНОЕ ПЕРВЕНСТВО Мальчики, девочки</t>
  </si>
  <si>
    <t>Нижегородская область КЭК "Ассамблея"</t>
  </si>
  <si>
    <t>Нижегородская область, КЭК "Ассамблея"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</si>
  <si>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</si>
  <si>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</si>
  <si>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</si>
  <si>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</si>
  <si>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ПОЛЕЙЧУК </t>
    </r>
    <r>
      <rPr>
        <sz val="11"/>
        <rFont val="Verdana"/>
        <family val="2"/>
        <charset val="204"/>
      </rPr>
      <t>Юлия, 2004</t>
    </r>
  </si>
  <si>
    <r>
      <t>ГАРНИЗОН</t>
    </r>
    <r>
      <rPr>
        <sz val="11"/>
        <rFont val="Verdana"/>
        <family val="2"/>
        <charset val="204"/>
      </rPr>
      <t>-11,жер.,тем-гнед.,полукр.,Ритм, Нижегородская область</t>
    </r>
  </si>
  <si>
    <r>
      <t xml:space="preserve">ВОРОНИНА </t>
    </r>
    <r>
      <rPr>
        <sz val="11"/>
        <rFont val="Verdana"/>
        <family val="2"/>
        <charset val="204"/>
      </rPr>
      <t>Вероника, 2005</t>
    </r>
  </si>
  <si>
    <r>
      <rPr>
        <b/>
        <sz val="11"/>
        <rFont val="Verdana"/>
        <family val="2"/>
        <charset val="204"/>
      </rPr>
      <t>ПЕВУЧИЙ</t>
    </r>
    <r>
      <rPr>
        <sz val="11"/>
        <rFont val="Verdana"/>
        <family val="2"/>
        <charset val="204"/>
      </rPr>
      <t>-07,мер.,рыж., полукр.,Перегей,Перевозский к/з</t>
    </r>
  </si>
  <si>
    <r>
      <t xml:space="preserve">РЕШЕТНИКОВА </t>
    </r>
    <r>
      <rPr>
        <sz val="11"/>
        <rFont val="Verdana"/>
        <family val="2"/>
        <charset val="204"/>
      </rPr>
      <t>Анастасия, 2004</t>
    </r>
  </si>
  <si>
    <r>
      <t>ЭКИПАЖ</t>
    </r>
    <r>
      <rPr>
        <sz val="11"/>
        <rFont val="Verdana"/>
        <family val="2"/>
        <charset val="204"/>
      </rPr>
      <t>-11,мер.кар.,УВП,Казанова,Украина</t>
    </r>
  </si>
  <si>
    <t>Абсолютное первенство</t>
  </si>
  <si>
    <t>Мальчики, девочки</t>
  </si>
  <si>
    <r>
      <t xml:space="preserve">КУЗНЕЦОВА </t>
    </r>
    <r>
      <rPr>
        <sz val="11"/>
        <rFont val="Verdana"/>
        <family val="2"/>
        <charset val="204"/>
      </rPr>
      <t>Анна, 2003</t>
    </r>
  </si>
  <si>
    <r>
      <rPr>
        <b/>
        <sz val="11"/>
        <rFont val="Verdana"/>
        <family val="2"/>
        <charset val="204"/>
      </rPr>
      <t>РУМПЕЛЬ</t>
    </r>
    <r>
      <rPr>
        <sz val="11"/>
        <rFont val="Verdana"/>
        <family val="2"/>
        <charset val="204"/>
      </rPr>
      <t>-01, мерин, сер. полукр., Румянец, Краснодарский край</t>
    </r>
  </si>
  <si>
    <r>
      <t>САПФИР</t>
    </r>
    <r>
      <rPr>
        <sz val="11"/>
        <rFont val="Verdana"/>
        <family val="2"/>
        <charset val="204"/>
      </rPr>
      <t>-04,мер.,тем-сер.,терск.,Статист,савропольский край</t>
    </r>
  </si>
  <si>
    <r>
      <rPr>
        <b/>
        <sz val="11"/>
        <rFont val="Verdana"/>
        <family val="2"/>
        <charset val="204"/>
      </rPr>
      <t>ПРОЗЕРПИНА</t>
    </r>
    <r>
      <rPr>
        <sz val="11"/>
        <rFont val="Verdana"/>
        <family val="2"/>
        <charset val="204"/>
      </rPr>
      <t>-08,коб.,гнед.,трак.,Полис, Нижегородская область</t>
    </r>
  </si>
  <si>
    <r>
      <t>КВИЛЛО</t>
    </r>
    <r>
      <rPr>
        <sz val="11"/>
        <rFont val="Verdana"/>
        <family val="2"/>
        <charset val="204"/>
      </rPr>
      <t>-05,мер.,сер.,андалуз.,Гусарапо,Испания</t>
    </r>
  </si>
  <si>
    <t xml:space="preserve">СПРАВКА </t>
  </si>
  <si>
    <t>№</t>
  </si>
  <si>
    <t>ФИО</t>
  </si>
  <si>
    <t>Должность</t>
  </si>
  <si>
    <t>Категория</t>
  </si>
  <si>
    <t>Зуева Л.И.</t>
  </si>
  <si>
    <t>Судья-член ГСК</t>
  </si>
  <si>
    <t>Главны секретарь</t>
  </si>
  <si>
    <t>Шеф-стюард</t>
  </si>
  <si>
    <t>Всероссийская категория</t>
  </si>
  <si>
    <t>Первая категория</t>
  </si>
  <si>
    <t>070400</t>
  </si>
  <si>
    <r>
      <t>ЗАТОН</t>
    </r>
    <r>
      <rPr>
        <sz val="8"/>
        <rFont val="Verdana"/>
        <family val="2"/>
        <charset val="204"/>
      </rPr>
      <t>-07,мер.,гнед.,англо-трак.,Творец</t>
    </r>
  </si>
  <si>
    <r>
      <t xml:space="preserve">МОКЕЕВА </t>
    </r>
    <r>
      <rPr>
        <sz val="8"/>
        <rFont val="Verdana"/>
        <family val="2"/>
        <charset val="204"/>
      </rPr>
      <t>Александра, 2000</t>
    </r>
  </si>
  <si>
    <t>079500</t>
  </si>
  <si>
    <r>
      <t>ВАЛЬС МЕНДЕЛЬСОНА</t>
    </r>
    <r>
      <rPr>
        <sz val="8"/>
        <rFont val="Verdana"/>
        <family val="2"/>
        <charset val="204"/>
      </rPr>
      <t>-08, мер., кар., ган., Вихорь из Полочан, с. Починки</t>
    </r>
  </si>
  <si>
    <t>010019</t>
  </si>
  <si>
    <r>
      <t>ГИБРАЛТАР</t>
    </r>
    <r>
      <rPr>
        <sz val="8"/>
        <rFont val="Verdana"/>
        <family val="2"/>
        <charset val="204"/>
      </rPr>
      <t>-07, мер., гнед., орл. рыс., Беркут</t>
    </r>
  </si>
  <si>
    <t>любители</t>
  </si>
  <si>
    <r>
      <t xml:space="preserve">КИСТАНОВА </t>
    </r>
    <r>
      <rPr>
        <sz val="8"/>
        <color theme="1"/>
        <rFont val="Verdana"/>
        <family val="2"/>
        <charset val="204"/>
      </rPr>
      <t>Анастасия, 2000</t>
    </r>
  </si>
  <si>
    <r>
      <t xml:space="preserve">АДАМЧИК </t>
    </r>
    <r>
      <rPr>
        <sz val="8"/>
        <rFont val="Verdana"/>
        <family val="2"/>
        <charset val="204"/>
      </rPr>
      <t>Юлия, 2000</t>
    </r>
  </si>
  <si>
    <r>
      <t xml:space="preserve">ШИЛЬНОВА </t>
    </r>
    <r>
      <rPr>
        <sz val="8"/>
        <rFont val="Verdana"/>
        <family val="2"/>
        <charset val="204"/>
      </rPr>
      <t>Александра, 2003</t>
    </r>
  </si>
  <si>
    <r>
      <t xml:space="preserve">ПАНКОВ </t>
    </r>
    <r>
      <rPr>
        <sz val="8"/>
        <color theme="1"/>
        <rFont val="Verdana"/>
        <family val="2"/>
        <charset val="204"/>
      </rPr>
      <t>Владимир, 1999</t>
    </r>
  </si>
  <si>
    <r>
      <t xml:space="preserve">ЛАГУНОВА </t>
    </r>
    <r>
      <rPr>
        <sz val="8"/>
        <color theme="1"/>
        <rFont val="Verdana"/>
        <family val="2"/>
        <charset val="204"/>
      </rPr>
      <t>Алена, 1999</t>
    </r>
  </si>
  <si>
    <r>
      <t xml:space="preserve">ЛИПАТОВА </t>
    </r>
    <r>
      <rPr>
        <sz val="8"/>
        <color theme="1"/>
        <rFont val="Verdana"/>
        <family val="2"/>
        <charset val="204"/>
      </rPr>
      <t>Валерия, 1995</t>
    </r>
  </si>
  <si>
    <r>
      <t xml:space="preserve">КУЛАКОВА </t>
    </r>
    <r>
      <rPr>
        <sz val="8"/>
        <color theme="1"/>
        <rFont val="Verdana"/>
        <family val="2"/>
        <charset val="204"/>
      </rPr>
      <t>Дарина, 2005</t>
    </r>
  </si>
  <si>
    <r>
      <t xml:space="preserve">САЧКОВА </t>
    </r>
    <r>
      <rPr>
        <sz val="8"/>
        <color theme="1"/>
        <rFont val="Verdana"/>
        <family val="2"/>
        <charset val="204"/>
      </rPr>
      <t>Анастасия, 1989</t>
    </r>
  </si>
  <si>
    <r>
      <t xml:space="preserve">МУРАВЬЕВА </t>
    </r>
    <r>
      <rPr>
        <sz val="8"/>
        <color theme="1"/>
        <rFont val="Verdana"/>
        <family val="2"/>
        <charset val="204"/>
      </rPr>
      <t xml:space="preserve"> Евгения, 2004</t>
    </r>
  </si>
  <si>
    <r>
      <t xml:space="preserve">АЛЕКСАНДРОВА </t>
    </r>
    <r>
      <rPr>
        <sz val="8"/>
        <color theme="1"/>
        <rFont val="Verdana"/>
        <family val="2"/>
        <charset val="204"/>
      </rPr>
      <t>Арина, 2007</t>
    </r>
  </si>
  <si>
    <r>
      <t xml:space="preserve">ЖИРОВА </t>
    </r>
    <r>
      <rPr>
        <sz val="8"/>
        <color theme="1"/>
        <rFont val="Verdana"/>
        <family val="2"/>
        <charset val="204"/>
      </rPr>
      <t>Ульяна, 2006</t>
    </r>
  </si>
  <si>
    <r>
      <t xml:space="preserve">КАЛЫНОВА </t>
    </r>
    <r>
      <rPr>
        <sz val="8"/>
        <color theme="1"/>
        <rFont val="Verdana"/>
        <family val="2"/>
        <charset val="204"/>
      </rPr>
      <t>Ольга, 2004</t>
    </r>
  </si>
  <si>
    <r>
      <t>ДАРК ПОИТ-</t>
    </r>
    <r>
      <rPr>
        <sz val="8"/>
        <rFont val="Verdana"/>
        <family val="2"/>
        <charset val="204"/>
      </rPr>
      <t>11,жер.,гнед.,полукр.,Домбай, Кировский к/з</t>
    </r>
  </si>
  <si>
    <t>018874</t>
  </si>
  <si>
    <r>
      <t xml:space="preserve">МОРОЗОВА </t>
    </r>
    <r>
      <rPr>
        <sz val="8"/>
        <color theme="1"/>
        <rFont val="Verdana"/>
        <family val="2"/>
        <charset val="204"/>
      </rPr>
      <t>Екатерина, 1983</t>
    </r>
  </si>
  <si>
    <r>
      <t xml:space="preserve">ГАЛЕЕВА </t>
    </r>
    <r>
      <rPr>
        <sz val="8"/>
        <color theme="1"/>
        <rFont val="Verdana"/>
        <family val="2"/>
        <charset val="204"/>
      </rPr>
      <t>Олеся, 2003</t>
    </r>
  </si>
  <si>
    <t>022403</t>
  </si>
  <si>
    <r>
      <t>ЭВКАЛИПТ</t>
    </r>
    <r>
      <rPr>
        <sz val="8"/>
        <rFont val="Verdana"/>
        <family val="2"/>
        <charset val="204"/>
      </rPr>
      <t>-07,мер.,гнед.,трак., Эксперт, КФХ "Простор"</t>
    </r>
  </si>
  <si>
    <t>012344</t>
  </si>
  <si>
    <r>
      <t xml:space="preserve">КУЗНЕЦОВА </t>
    </r>
    <r>
      <rPr>
        <sz val="8"/>
        <rFont val="Verdana"/>
        <family val="2"/>
        <charset val="204"/>
      </rPr>
      <t>Татьяна, 1986</t>
    </r>
  </si>
  <si>
    <r>
      <t>ДИПЛОМАТ</t>
    </r>
    <r>
      <rPr>
        <sz val="8"/>
        <rFont val="Verdana"/>
        <family val="2"/>
        <charset val="204"/>
      </rPr>
      <t>-05, мер,гнед.,трак.. Темп</t>
    </r>
  </si>
  <si>
    <t>006829</t>
  </si>
  <si>
    <t>Ахачинский А.А.(ВК, г.Санкт-Петербург)</t>
  </si>
  <si>
    <t>Командное первенство Нижегородской области. Кубок КЭК "Ассамблея" I этап</t>
  </si>
  <si>
    <t>МЛ,СП1</t>
  </si>
  <si>
    <t>074403</t>
  </si>
  <si>
    <t>033005</t>
  </si>
  <si>
    <r>
      <t xml:space="preserve">СЕРЕДЮК </t>
    </r>
    <r>
      <rPr>
        <sz val="8"/>
        <rFont val="Verdana"/>
        <family val="2"/>
        <charset val="204"/>
      </rPr>
      <t>Анастасия, 2003</t>
    </r>
  </si>
  <si>
    <r>
      <t xml:space="preserve">МИРОНОВА </t>
    </r>
    <r>
      <rPr>
        <sz val="8"/>
        <rFont val="Verdana"/>
        <family val="2"/>
        <charset val="204"/>
      </rPr>
      <t>Мария, 2005</t>
    </r>
  </si>
  <si>
    <r>
      <t xml:space="preserve">САНДАКОВА </t>
    </r>
    <r>
      <rPr>
        <sz val="8"/>
        <rFont val="Verdana"/>
        <family val="2"/>
        <charset val="204"/>
      </rPr>
      <t>Анастасия, 1992</t>
    </r>
  </si>
  <si>
    <t>СШОР по СП и КС</t>
  </si>
  <si>
    <r>
      <t>ВИЗАНТИЯ</t>
    </r>
    <r>
      <rPr>
        <sz val="8"/>
        <rFont val="Verdana"/>
        <family val="2"/>
        <charset val="204"/>
      </rPr>
      <t>-</t>
    </r>
  </si>
  <si>
    <r>
      <t>АРХИМЕД</t>
    </r>
    <r>
      <rPr>
        <sz val="8"/>
        <rFont val="Verdana"/>
        <family val="2"/>
        <charset val="204"/>
      </rPr>
      <t>-09,мер.,гнед.,трак.,Антигон 9, Нижегородская обл.</t>
    </r>
  </si>
  <si>
    <t>МП,СП1</t>
  </si>
  <si>
    <r>
      <t xml:space="preserve">ГОРОДНОВ </t>
    </r>
    <r>
      <rPr>
        <sz val="8"/>
        <rFont val="Verdana"/>
        <family val="2"/>
        <charset val="204"/>
      </rPr>
      <t>Даниил, 2003</t>
    </r>
  </si>
  <si>
    <r>
      <t xml:space="preserve">ГОРОДНОВ </t>
    </r>
    <r>
      <rPr>
        <sz val="8"/>
        <rFont val="Verdana"/>
        <family val="2"/>
        <charset val="204"/>
      </rPr>
      <t>Тихон, 2010</t>
    </r>
  </si>
  <si>
    <r>
      <t xml:space="preserve">БЕБЕНИН </t>
    </r>
    <r>
      <rPr>
        <sz val="8"/>
        <rFont val="Verdana"/>
        <family val="2"/>
        <charset val="204"/>
      </rPr>
      <t>Виктория, 2009</t>
    </r>
  </si>
  <si>
    <r>
      <t xml:space="preserve">ВЕРХОВЕЦКАЯ </t>
    </r>
    <r>
      <rPr>
        <sz val="8"/>
        <rFont val="Verdana"/>
        <family val="2"/>
        <charset val="204"/>
      </rPr>
      <t>Александра, 2008</t>
    </r>
  </si>
  <si>
    <t>Городнова</t>
  </si>
  <si>
    <t>Данилина Ю.</t>
  </si>
  <si>
    <r>
      <t>ПЕТЕРГОФФ</t>
    </r>
    <r>
      <rPr>
        <sz val="8"/>
        <rFont val="Verdana"/>
        <family val="2"/>
        <charset val="204"/>
      </rPr>
      <t>-07,жер.,тем-гнед.,рус.верх.,Горец, Московская обл.</t>
    </r>
  </si>
  <si>
    <t>007619</t>
  </si>
  <si>
    <r>
      <t xml:space="preserve">МАТИНА </t>
    </r>
    <r>
      <rPr>
        <sz val="8"/>
        <rFont val="Verdana"/>
        <family val="2"/>
        <charset val="204"/>
      </rPr>
      <t>Полина, 2005</t>
    </r>
  </si>
  <si>
    <r>
      <t>ДОМИНИКУС ФАН ПАЙРС ХАЙМ</t>
    </r>
    <r>
      <rPr>
        <sz val="8"/>
        <rFont val="Verdana"/>
        <family val="2"/>
        <charset val="204"/>
      </rPr>
      <t>-09,жер.,вор., фриз.,Ольгерт 445,Нидерланды</t>
    </r>
  </si>
  <si>
    <t>017155</t>
  </si>
  <si>
    <t>юноши КП,ЛП</t>
  </si>
  <si>
    <t>пони 1.2</t>
  </si>
  <si>
    <t>начало</t>
  </si>
  <si>
    <t>СШОР пи СП и КС</t>
  </si>
  <si>
    <r>
      <t xml:space="preserve">ДУКСИНА </t>
    </r>
    <r>
      <rPr>
        <sz val="8"/>
        <color theme="1"/>
        <rFont val="Verdana"/>
        <family val="2"/>
        <charset val="204"/>
      </rPr>
      <t xml:space="preserve">Анастасия, 1994 </t>
    </r>
  </si>
  <si>
    <t>035494</t>
  </si>
  <si>
    <t>072901</t>
  </si>
  <si>
    <r>
      <t xml:space="preserve">КОЛОКОЛЬНИКОВА </t>
    </r>
    <r>
      <rPr>
        <sz val="8"/>
        <color theme="1"/>
        <rFont val="Verdana"/>
        <family val="2"/>
        <charset val="204"/>
      </rPr>
      <t>Оксана, 2001</t>
    </r>
  </si>
  <si>
    <t>045903</t>
  </si>
  <si>
    <t>019505</t>
  </si>
  <si>
    <r>
      <t>МИЧИГАН</t>
    </r>
    <r>
      <rPr>
        <sz val="8"/>
        <rFont val="Verdana"/>
        <family val="2"/>
        <charset val="204"/>
      </rPr>
      <t>-05,мер.,рыж-пег.,полукр.,Россия</t>
    </r>
  </si>
  <si>
    <t>018969</t>
  </si>
  <si>
    <r>
      <t>ХАН ТЕНГРИ</t>
    </r>
    <r>
      <rPr>
        <sz val="8"/>
        <rFont val="Verdana"/>
        <family val="2"/>
        <charset val="204"/>
      </rPr>
      <t>-10,мер.,гнед.,полукр.,Август, КФХ"Простор"</t>
    </r>
  </si>
  <si>
    <t>014799</t>
  </si>
  <si>
    <r>
      <t>КАИР</t>
    </r>
    <r>
      <rPr>
        <sz val="8"/>
        <rFont val="Verdana"/>
        <family val="2"/>
        <charset val="204"/>
      </rPr>
      <t>-12,мер.,гнед.,полукр.,Кипр,КФХ"Простор"</t>
    </r>
  </si>
  <si>
    <t>021901</t>
  </si>
  <si>
    <r>
      <t xml:space="preserve">ГОРНУШЕНКОВА </t>
    </r>
    <r>
      <rPr>
        <sz val="8"/>
        <color theme="1"/>
        <rFont val="Verdana"/>
        <family val="2"/>
        <charset val="204"/>
      </rPr>
      <t>Диана, 2004</t>
    </r>
  </si>
  <si>
    <r>
      <t xml:space="preserve">ДУНДУКОВА </t>
    </r>
    <r>
      <rPr>
        <sz val="8"/>
        <color theme="1"/>
        <rFont val="Verdana"/>
        <family val="2"/>
        <charset val="204"/>
      </rPr>
      <t>Дарья, 2002</t>
    </r>
  </si>
  <si>
    <r>
      <t xml:space="preserve">НАБИЕВ </t>
    </r>
    <r>
      <rPr>
        <sz val="8"/>
        <color theme="1"/>
        <rFont val="Verdana"/>
        <family val="2"/>
        <charset val="204"/>
      </rPr>
      <t>Тимур, 2003</t>
    </r>
  </si>
  <si>
    <r>
      <t xml:space="preserve">ГРОМОВА </t>
    </r>
    <r>
      <rPr>
        <sz val="8"/>
        <color theme="1"/>
        <rFont val="Verdana"/>
        <family val="2"/>
        <charset val="204"/>
      </rPr>
      <t>Анастасия, 2004</t>
    </r>
  </si>
  <si>
    <r>
      <t xml:space="preserve">УСМАНОВА </t>
    </r>
    <r>
      <rPr>
        <sz val="8"/>
        <color theme="1"/>
        <rFont val="Verdana"/>
        <family val="2"/>
        <charset val="204"/>
      </rPr>
      <t>Яна, 2002</t>
    </r>
  </si>
  <si>
    <r>
      <t xml:space="preserve">ГОРБАЧЕВА </t>
    </r>
    <r>
      <rPr>
        <sz val="8"/>
        <color theme="1"/>
        <rFont val="Verdana"/>
        <family val="2"/>
        <charset val="204"/>
      </rPr>
      <t>Александра, 2004</t>
    </r>
  </si>
  <si>
    <t>006804</t>
  </si>
  <si>
    <t>025602</t>
  </si>
  <si>
    <t>030903</t>
  </si>
  <si>
    <t>033104</t>
  </si>
  <si>
    <t>Былова Т.</t>
  </si>
  <si>
    <t>Горбачева А.С.</t>
  </si>
  <si>
    <t>Дундукова Е.А.</t>
  </si>
  <si>
    <t>Набиев А.И.</t>
  </si>
  <si>
    <t>Усманова Р.М.</t>
  </si>
  <si>
    <t>юноши КП</t>
  </si>
  <si>
    <r>
      <t>ПАРАДОКС</t>
    </r>
    <r>
      <rPr>
        <sz val="8"/>
        <rFont val="Verdana"/>
        <family val="2"/>
        <charset val="204"/>
      </rPr>
      <t>-08,мер.,гнед.,трак.,Виконт, КФХ"Простор"</t>
    </r>
  </si>
  <si>
    <t>012806</t>
  </si>
  <si>
    <t>016774</t>
  </si>
  <si>
    <t>020345</t>
  </si>
  <si>
    <t>012805</t>
  </si>
  <si>
    <r>
      <t>ХЕЛИОС</t>
    </r>
    <r>
      <rPr>
        <sz val="8"/>
        <rFont val="Verdana"/>
        <family val="2"/>
        <charset val="204"/>
      </rPr>
      <t>-08,мер.,рыж.,трак.,Сбор,ГЗК Кировский</t>
    </r>
  </si>
  <si>
    <r>
      <t>САНДЕРРО</t>
    </r>
    <r>
      <rPr>
        <sz val="8"/>
        <rFont val="Verdana"/>
        <family val="2"/>
        <charset val="204"/>
      </rPr>
      <t>-08,мер.,вор.,ольд.,Сир Донерхолл, Германия</t>
    </r>
  </si>
  <si>
    <r>
      <t>РОДЕРИК КНЯЗЬ ВАН ВЕЛИС</t>
    </r>
    <r>
      <rPr>
        <sz val="8"/>
        <rFont val="Verdana"/>
        <family val="2"/>
        <charset val="204"/>
      </rPr>
      <t>-13,жер.,вор.,фриз., Хинне 427,Кировская обл.</t>
    </r>
  </si>
  <si>
    <t>066802</t>
  </si>
  <si>
    <t>033704</t>
  </si>
  <si>
    <r>
      <t xml:space="preserve">ГОЛУБЕВА </t>
    </r>
    <r>
      <rPr>
        <sz val="8"/>
        <rFont val="Verdana"/>
        <family val="2"/>
        <charset val="204"/>
      </rPr>
      <t>Алина, 2005</t>
    </r>
  </si>
  <si>
    <r>
      <t xml:space="preserve">ЛЯЛЬКОВА </t>
    </r>
    <r>
      <rPr>
        <sz val="8"/>
        <rFont val="Verdana"/>
        <family val="2"/>
        <charset val="204"/>
      </rPr>
      <t>Вера, 2005</t>
    </r>
  </si>
  <si>
    <r>
      <t xml:space="preserve">ЛОКТЕВА </t>
    </r>
    <r>
      <rPr>
        <sz val="8"/>
        <rFont val="Verdana"/>
        <family val="2"/>
        <charset val="204"/>
      </rPr>
      <t>Елизавета, 2002</t>
    </r>
  </si>
  <si>
    <r>
      <t xml:space="preserve">ФАДЕЕВА </t>
    </r>
    <r>
      <rPr>
        <sz val="8"/>
        <rFont val="Verdana"/>
        <family val="2"/>
        <charset val="204"/>
      </rPr>
      <t>Лада, 2005</t>
    </r>
  </si>
  <si>
    <t>015805</t>
  </si>
  <si>
    <t>017905</t>
  </si>
  <si>
    <t>033902</t>
  </si>
  <si>
    <t>042605</t>
  </si>
  <si>
    <t>Голубева О.</t>
  </si>
  <si>
    <r>
      <t>ЭКСПЕРТ</t>
    </r>
    <r>
      <rPr>
        <sz val="8"/>
        <rFont val="Verdana"/>
        <family val="2"/>
        <charset val="204"/>
      </rPr>
      <t>-02,жер.,гнед.,полукр.,Эфес, Алтайский край</t>
    </r>
  </si>
  <si>
    <r>
      <t>БУДИМИР</t>
    </r>
    <r>
      <rPr>
        <sz val="8"/>
        <rFont val="Verdana"/>
        <family val="2"/>
        <charset val="204"/>
      </rPr>
      <t>-08,мер.,гнед.,полукр.,Ростовская обл.</t>
    </r>
  </si>
  <si>
    <r>
      <t>ГОТХАРД</t>
    </r>
    <r>
      <rPr>
        <sz val="8"/>
        <rFont val="Verdana"/>
        <family val="2"/>
        <charset val="204"/>
      </rPr>
      <t>-11,мер.,рыж.,полукр.,Фредолле, ООО Россия</t>
    </r>
  </si>
  <si>
    <r>
      <t>ХИТОН</t>
    </r>
    <r>
      <rPr>
        <sz val="8"/>
        <rFont val="Verdana"/>
        <family val="2"/>
        <charset val="204"/>
      </rPr>
      <t>-05,мер.,сер.,трак.,Темп,ФКПЗ Перевозский</t>
    </r>
  </si>
  <si>
    <t>004606</t>
  </si>
  <si>
    <t>015898</t>
  </si>
  <si>
    <t>018112</t>
  </si>
  <si>
    <t>006834</t>
  </si>
  <si>
    <t>Кузнецова Н.В.</t>
  </si>
  <si>
    <t>Рябинин В.П.</t>
  </si>
  <si>
    <r>
      <t>ХОБЕР ФЛАЙИНГ КОМЕТ</t>
    </r>
    <r>
      <rPr>
        <sz val="8"/>
        <rFont val="Verdana"/>
        <family val="2"/>
        <charset val="204"/>
      </rPr>
      <t>-07,мер.,вор.,уэльс.пони, Хореб Еурос, Великобритания</t>
    </r>
  </si>
  <si>
    <t>022925</t>
  </si>
  <si>
    <t>Сачков А.</t>
  </si>
  <si>
    <t>Козлова Т.</t>
  </si>
  <si>
    <t>пони ппа,ппв</t>
  </si>
  <si>
    <t>077804</t>
  </si>
  <si>
    <r>
      <t>ДЕНВЕР</t>
    </r>
    <r>
      <rPr>
        <sz val="8"/>
        <rFont val="Verdana"/>
        <family val="2"/>
        <charset val="204"/>
      </rPr>
      <t>-10,мер.,гнед.,полукр.,Батист,ГПКЗ "Прилепский"</t>
    </r>
  </si>
  <si>
    <t>013419</t>
  </si>
  <si>
    <t>Гладышева А.</t>
  </si>
  <si>
    <r>
      <t xml:space="preserve">ПАВЛОВА </t>
    </r>
    <r>
      <rPr>
        <sz val="8"/>
        <color theme="1"/>
        <rFont val="Verdana"/>
        <family val="2"/>
        <charset val="204"/>
      </rPr>
      <t>Полина, 2004</t>
    </r>
  </si>
  <si>
    <t>060804</t>
  </si>
  <si>
    <r>
      <t xml:space="preserve">КАШАВИНА </t>
    </r>
    <r>
      <rPr>
        <sz val="8"/>
        <color theme="1"/>
        <rFont val="Verdana"/>
        <family val="2"/>
        <charset val="204"/>
      </rPr>
      <t>Ксения, 1995</t>
    </r>
  </si>
  <si>
    <t>049595</t>
  </si>
  <si>
    <r>
      <t>МАХЕТЭ</t>
    </r>
    <r>
      <rPr>
        <sz val="8"/>
        <rFont val="Verdana"/>
        <family val="2"/>
        <charset val="204"/>
      </rPr>
      <t>-00,мер.,сер.,андал.,Lecanio</t>
    </r>
  </si>
  <si>
    <r>
      <t xml:space="preserve">КУТУЗОВА </t>
    </r>
    <r>
      <rPr>
        <sz val="8"/>
        <color theme="1"/>
        <rFont val="Verdana"/>
        <family val="2"/>
        <charset val="204"/>
      </rPr>
      <t>Елизвета, 2004</t>
    </r>
  </si>
  <si>
    <r>
      <t xml:space="preserve">НАСВИТ </t>
    </r>
    <r>
      <rPr>
        <sz val="8"/>
        <color theme="1"/>
        <rFont val="Verdana"/>
        <family val="2"/>
        <charset val="204"/>
      </rPr>
      <t>Мария, 2007</t>
    </r>
  </si>
  <si>
    <t>пони ппа</t>
  </si>
  <si>
    <r>
      <t xml:space="preserve">ТИХОНОВА </t>
    </r>
    <r>
      <rPr>
        <sz val="8"/>
        <color theme="1"/>
        <rFont val="Verdana"/>
        <family val="2"/>
        <charset val="204"/>
      </rPr>
      <t>Ирина</t>
    </r>
  </si>
  <si>
    <r>
      <t>ДРАГУН</t>
    </r>
    <r>
      <rPr>
        <sz val="8"/>
        <rFont val="Verdana"/>
        <family val="2"/>
        <charset val="204"/>
      </rPr>
      <t>-09,мер.,вор.,орл.рыс.,Гвалт,Удмуртская Республика</t>
    </r>
  </si>
  <si>
    <t>018972</t>
  </si>
  <si>
    <t>люб ппа</t>
  </si>
  <si>
    <r>
      <t xml:space="preserve">ЗАВАДСКАЯ </t>
    </r>
    <r>
      <rPr>
        <sz val="8"/>
        <color theme="1"/>
        <rFont val="Verdana"/>
        <family val="2"/>
        <charset val="204"/>
      </rPr>
      <t>Екатерина</t>
    </r>
  </si>
  <si>
    <t>дети ппа,ппв</t>
  </si>
  <si>
    <r>
      <t>БАРСЕГЯН</t>
    </r>
    <r>
      <rPr>
        <sz val="8"/>
        <color theme="1"/>
        <rFont val="Verdana"/>
        <family val="2"/>
        <charset val="204"/>
      </rPr>
      <t xml:space="preserve"> Карина, 2004</t>
    </r>
  </si>
  <si>
    <t>064004</t>
  </si>
  <si>
    <r>
      <t>ЛЛАНИДАН ФЛЕШ ДЖЕК</t>
    </r>
    <r>
      <rPr>
        <sz val="8"/>
        <rFont val="Verdana"/>
        <family val="2"/>
        <charset val="204"/>
      </rPr>
      <t>-14,коб.,бул.,уэльс.пони, Пвллмелин Мунракер, Великобритания</t>
    </r>
  </si>
  <si>
    <t>022237</t>
  </si>
  <si>
    <r>
      <t xml:space="preserve">КИРСАНОВА </t>
    </r>
    <r>
      <rPr>
        <sz val="8"/>
        <color theme="1"/>
        <rFont val="Verdana"/>
        <family val="2"/>
        <charset val="204"/>
      </rPr>
      <t>Александра, 2012</t>
    </r>
  </si>
  <si>
    <t>002312</t>
  </si>
  <si>
    <r>
      <t>ДАНКО</t>
    </r>
    <r>
      <rPr>
        <sz val="8"/>
        <rFont val="Verdana"/>
        <family val="2"/>
        <charset val="204"/>
      </rPr>
      <t>-12,мер.,сер.,немец.пони,Литл Милтон, Республика Мария Эл</t>
    </r>
  </si>
  <si>
    <t>020986</t>
  </si>
  <si>
    <t>тест посадка</t>
  </si>
  <si>
    <r>
      <t>МОЗАЙКА</t>
    </r>
    <r>
      <rPr>
        <sz val="8"/>
        <rFont val="Verdana"/>
        <family val="2"/>
        <charset val="204"/>
      </rPr>
      <t>-07,коб.,сер.,орл.пор.,Мизгир, Саратовская обл.</t>
    </r>
  </si>
  <si>
    <t>017166</t>
  </si>
  <si>
    <r>
      <t xml:space="preserve">ПОЛЯКОВА </t>
    </r>
    <r>
      <rPr>
        <sz val="8"/>
        <color theme="1"/>
        <rFont val="Verdana"/>
        <family val="2"/>
        <charset val="204"/>
      </rPr>
      <t>Соня, 2010</t>
    </r>
  </si>
  <si>
    <t>013010</t>
  </si>
  <si>
    <t>022236</t>
  </si>
  <si>
    <r>
      <t>РОДЖЕР</t>
    </r>
    <r>
      <rPr>
        <sz val="8"/>
        <rFont val="Verdana"/>
        <family val="2"/>
        <charset val="204"/>
      </rPr>
      <t>-12,жер.,гнед-пег.,класс пони,Рим, Костромская область</t>
    </r>
  </si>
  <si>
    <r>
      <t xml:space="preserve">ГАВРИЛОВ </t>
    </r>
    <r>
      <rPr>
        <sz val="8"/>
        <color theme="1"/>
        <rFont val="Verdana"/>
        <family val="2"/>
        <charset val="204"/>
      </rPr>
      <t>Екатерина, 2009</t>
    </r>
  </si>
  <si>
    <t>022609</t>
  </si>
  <si>
    <r>
      <t xml:space="preserve">ЗЕЛЕНОВА </t>
    </r>
    <r>
      <rPr>
        <sz val="8"/>
        <color theme="1"/>
        <rFont val="Verdana"/>
        <family val="2"/>
        <charset val="204"/>
      </rPr>
      <t>Ирина, 2010</t>
    </r>
  </si>
  <si>
    <t>013210</t>
  </si>
  <si>
    <r>
      <t xml:space="preserve">ОЕВА </t>
    </r>
    <r>
      <rPr>
        <sz val="8"/>
        <color theme="1"/>
        <rFont val="Verdana"/>
        <family val="2"/>
        <charset val="204"/>
      </rPr>
      <t>Диана, 2008</t>
    </r>
  </si>
  <si>
    <t>028808</t>
  </si>
  <si>
    <r>
      <t>МОНТЕСКЬЮ БАЙ ВЕРОНА</t>
    </r>
    <r>
      <rPr>
        <sz val="8"/>
        <rFont val="Verdana"/>
        <family val="2"/>
        <charset val="204"/>
      </rPr>
      <t>-12,жер.,зол., уэльск.пони,Повус.</t>
    </r>
  </si>
  <si>
    <t>пони 2.2</t>
  </si>
  <si>
    <t>022235</t>
  </si>
  <si>
    <r>
      <t xml:space="preserve">ЗАЙЦЕВА </t>
    </r>
    <r>
      <rPr>
        <sz val="8"/>
        <color theme="1"/>
        <rFont val="Verdana"/>
        <family val="2"/>
        <charset val="204"/>
      </rPr>
      <t>Злата, 2009</t>
    </r>
  </si>
  <si>
    <t>021109</t>
  </si>
  <si>
    <r>
      <t xml:space="preserve">ГИКА </t>
    </r>
    <r>
      <rPr>
        <sz val="8"/>
        <color theme="1"/>
        <rFont val="Verdana"/>
        <family val="2"/>
        <charset val="204"/>
      </rPr>
      <t>Злата, 2006</t>
    </r>
  </si>
  <si>
    <r>
      <t xml:space="preserve">ГИКА </t>
    </r>
    <r>
      <rPr>
        <sz val="8"/>
        <color theme="1"/>
        <rFont val="Verdana"/>
        <family val="2"/>
        <charset val="204"/>
      </rPr>
      <t>сергей, 2009</t>
    </r>
  </si>
  <si>
    <r>
      <t xml:space="preserve">ГИКА </t>
    </r>
    <r>
      <rPr>
        <sz val="8"/>
        <color theme="1"/>
        <rFont val="Verdana"/>
        <family val="2"/>
        <charset val="204"/>
      </rPr>
      <t>Иван, 2012</t>
    </r>
  </si>
  <si>
    <t>022409</t>
  </si>
  <si>
    <t>003112</t>
  </si>
  <si>
    <r>
      <t>ЛЯ-ЛЯ-ФА</t>
    </r>
    <r>
      <rPr>
        <sz val="8"/>
        <rFont val="Verdana"/>
        <family val="2"/>
        <charset val="204"/>
      </rPr>
      <t>-10,коб.,сер.,спорт.пом.</t>
    </r>
  </si>
  <si>
    <t>Ступникова А.</t>
  </si>
  <si>
    <t>Кузьмина Е.</t>
  </si>
  <si>
    <t>Крейзи пони</t>
  </si>
  <si>
    <r>
      <t>ЕЖЕВИЧКА</t>
    </r>
    <r>
      <rPr>
        <sz val="8"/>
        <rFont val="Verdana"/>
        <family val="2"/>
        <charset val="204"/>
      </rPr>
      <t>-03,коб.,сер.,полукр.,Маг, Тульская область</t>
    </r>
  </si>
  <si>
    <t>022752</t>
  </si>
  <si>
    <r>
      <t xml:space="preserve">БЕССОНОВА </t>
    </r>
    <r>
      <rPr>
        <sz val="8"/>
        <rFont val="Verdana"/>
        <family val="2"/>
        <charset val="204"/>
      </rPr>
      <t>Влерия, 2004</t>
    </r>
  </si>
  <si>
    <r>
      <t xml:space="preserve">МОРЕПЛАВЦЕВА </t>
    </r>
    <r>
      <rPr>
        <sz val="8"/>
        <rFont val="Verdana"/>
        <family val="2"/>
        <charset val="204"/>
      </rPr>
      <t>Ольга, 2002</t>
    </r>
  </si>
  <si>
    <r>
      <t xml:space="preserve">ЦЕЛОВАЛЬНОВА </t>
    </r>
    <r>
      <rPr>
        <sz val="8"/>
        <rFont val="Verdana"/>
        <family val="2"/>
        <charset val="204"/>
      </rPr>
      <t>София, 2003</t>
    </r>
  </si>
  <si>
    <r>
      <t xml:space="preserve">МАЯНСКАЯ </t>
    </r>
    <r>
      <rPr>
        <sz val="8"/>
        <rFont val="Verdana"/>
        <family val="2"/>
        <charset val="204"/>
      </rPr>
      <t>Софья, 2006</t>
    </r>
  </si>
  <si>
    <r>
      <t xml:space="preserve">КУЗНЕЦОВА </t>
    </r>
    <r>
      <rPr>
        <sz val="8"/>
        <rFont val="Verdana"/>
        <family val="2"/>
        <charset val="204"/>
      </rPr>
      <t>Анастасия, 2006</t>
    </r>
  </si>
  <si>
    <r>
      <t>ЭСКОРТ-</t>
    </r>
    <r>
      <rPr>
        <sz val="8"/>
        <rFont val="Verdana"/>
        <family val="2"/>
        <charset val="204"/>
      </rPr>
      <t>05,мер.,гнед.,трак.,СШОР по СП и КС</t>
    </r>
  </si>
  <si>
    <t>014796</t>
  </si>
  <si>
    <t>Шапиро Е.</t>
  </si>
  <si>
    <t>СШОР по Сп и КС</t>
  </si>
  <si>
    <t>юноши ПП,КП</t>
  </si>
  <si>
    <r>
      <t>АВАТАР-</t>
    </r>
    <r>
      <rPr>
        <sz val="8"/>
        <rFont val="Verdana"/>
        <family val="2"/>
        <charset val="204"/>
      </rPr>
      <t>05,мер.,сер.,полукр.,Темп, Перевозский к/з</t>
    </r>
  </si>
  <si>
    <t>015970</t>
  </si>
  <si>
    <r>
      <t>ХЭЛИЯ</t>
    </r>
    <r>
      <rPr>
        <sz val="8"/>
        <rFont val="Verdana"/>
        <family val="2"/>
        <charset val="204"/>
      </rPr>
      <t>-02,коб.,нед.,трак.,Эксперт 3, Перевозский к/з</t>
    </r>
  </si>
  <si>
    <t>065202</t>
  </si>
  <si>
    <r>
      <t xml:space="preserve">НЕТРУСОВА </t>
    </r>
    <r>
      <rPr>
        <sz val="8"/>
        <rFont val="Verdana"/>
        <family val="2"/>
        <charset val="204"/>
      </rPr>
      <t>Алена, 2000</t>
    </r>
  </si>
  <si>
    <r>
      <t xml:space="preserve">СОКОЛОВА </t>
    </r>
    <r>
      <rPr>
        <sz val="8"/>
        <rFont val="Verdana"/>
        <family val="2"/>
        <charset val="204"/>
      </rPr>
      <t>Мария, 1987</t>
    </r>
  </si>
  <si>
    <t>018687</t>
  </si>
  <si>
    <t>МП, ппюобщ</t>
  </si>
  <si>
    <t>Галеева С.</t>
  </si>
  <si>
    <r>
      <t xml:space="preserve">ГЛУМОВА </t>
    </r>
    <r>
      <rPr>
        <sz val="8"/>
        <color theme="1"/>
        <rFont val="Verdana"/>
        <family val="2"/>
        <charset val="204"/>
      </rPr>
      <t>Татьяна, 2003</t>
    </r>
  </si>
  <si>
    <r>
      <t>МИДАС</t>
    </r>
    <r>
      <rPr>
        <sz val="8"/>
        <rFont val="Verdana"/>
        <family val="2"/>
        <charset val="204"/>
      </rPr>
      <t>-08,мер.,гнед.,трак-рыс.,Поручик, КФХ"Простор"</t>
    </r>
  </si>
  <si>
    <t>013461</t>
  </si>
  <si>
    <t>Дмитриева О.А.</t>
  </si>
  <si>
    <r>
      <t>ГАНИНА</t>
    </r>
    <r>
      <rPr>
        <sz val="8"/>
        <color theme="1"/>
        <rFont val="Verdana"/>
        <family val="2"/>
        <charset val="204"/>
      </rPr>
      <t xml:space="preserve"> Анастасия, 2003</t>
    </r>
  </si>
  <si>
    <t>022203</t>
  </si>
  <si>
    <t>024293</t>
  </si>
  <si>
    <t>063106</t>
  </si>
  <si>
    <t>044206</t>
  </si>
  <si>
    <r>
      <t xml:space="preserve">МЕНЬШАВИНА </t>
    </r>
    <r>
      <rPr>
        <sz val="8"/>
        <color theme="1"/>
        <rFont val="Verdana"/>
        <family val="2"/>
        <charset val="204"/>
      </rPr>
      <t>Елена, 1993</t>
    </r>
  </si>
  <si>
    <r>
      <t>ХОРОША</t>
    </r>
    <r>
      <rPr>
        <sz val="8"/>
        <color theme="1"/>
        <rFont val="Verdana"/>
        <family val="2"/>
        <charset val="204"/>
      </rPr>
      <t xml:space="preserve"> Елизавета, 2006</t>
    </r>
  </si>
  <si>
    <r>
      <t xml:space="preserve">МАНИНА </t>
    </r>
    <r>
      <rPr>
        <sz val="8"/>
        <color theme="1"/>
        <rFont val="Verdana"/>
        <family val="2"/>
        <charset val="204"/>
      </rPr>
      <t>Дарья, 2006</t>
    </r>
  </si>
  <si>
    <r>
      <t>СТЭК</t>
    </r>
    <r>
      <rPr>
        <sz val="8"/>
        <rFont val="Verdana"/>
        <family val="2"/>
        <charset val="204"/>
      </rPr>
      <t>-07,мер.,свет-гнед.,трак.,Эрбит, Краснодарский край</t>
    </r>
  </si>
  <si>
    <t>009151</t>
  </si>
  <si>
    <t>Буракова О.</t>
  </si>
  <si>
    <t>дети ппв, кп</t>
  </si>
  <si>
    <r>
      <t>ГРЭЙ</t>
    </r>
    <r>
      <rPr>
        <sz val="8"/>
        <rFont val="Verdana"/>
        <family val="2"/>
        <charset val="204"/>
      </rPr>
      <t>-05,жер.,сер.,трак-рыс.,Гектар, Курская обл.</t>
    </r>
  </si>
  <si>
    <t>007370</t>
  </si>
  <si>
    <r>
      <t xml:space="preserve">ВЕЛИЦКИЙ </t>
    </r>
    <r>
      <rPr>
        <sz val="8"/>
        <color theme="1"/>
        <rFont val="Verdana"/>
        <family val="2"/>
        <charset val="204"/>
      </rPr>
      <t>Ильдар, 2013</t>
    </r>
  </si>
  <si>
    <t>ИВУШКА</t>
  </si>
  <si>
    <t>тест-посдка</t>
  </si>
  <si>
    <r>
      <t>БОР</t>
    </r>
    <r>
      <rPr>
        <sz val="8"/>
        <rFont val="Verdana"/>
        <family val="2"/>
        <charset val="204"/>
      </rPr>
      <t xml:space="preserve"> Арина, 1998</t>
    </r>
  </si>
  <si>
    <t>045698</t>
  </si>
  <si>
    <r>
      <t>РОМ БОЙ</t>
    </r>
    <r>
      <rPr>
        <sz val="8"/>
        <rFont val="Verdana"/>
        <family val="2"/>
        <charset val="204"/>
      </rPr>
      <t>-05,мер.,рыж.,буд.,Росчерк,Донской к/з</t>
    </r>
  </si>
  <si>
    <t>003724</t>
  </si>
  <si>
    <t>Бор А.</t>
  </si>
  <si>
    <r>
      <t xml:space="preserve">ЗАМЫСЛОВ </t>
    </r>
    <r>
      <rPr>
        <sz val="8"/>
        <rFont val="Verdana"/>
        <family val="2"/>
        <charset val="204"/>
      </rPr>
      <t>Олег, 2005</t>
    </r>
  </si>
  <si>
    <t>017205</t>
  </si>
  <si>
    <r>
      <t>НЭО</t>
    </r>
    <r>
      <rPr>
        <sz val="8"/>
        <rFont val="Verdana"/>
        <family val="2"/>
        <charset val="204"/>
      </rPr>
      <t>-11,мер.,вор.,полукр.,Дигор,Ставропольский край</t>
    </r>
  </si>
  <si>
    <t>017683</t>
  </si>
  <si>
    <r>
      <t xml:space="preserve">КУЗНЕЦОВА </t>
    </r>
    <r>
      <rPr>
        <sz val="8"/>
        <rFont val="Verdana"/>
        <family val="2"/>
        <charset val="204"/>
      </rPr>
      <t>Вера, 1991</t>
    </r>
  </si>
  <si>
    <t>010291</t>
  </si>
  <si>
    <r>
      <t>ГАЙДУВСЫЗ ШАХ</t>
    </r>
    <r>
      <rPr>
        <sz val="8"/>
        <rFont val="Verdana"/>
        <family val="2"/>
        <charset val="204"/>
      </rPr>
      <t>-08,жер.,сол.,ахалт.,Галалы, Россия</t>
    </r>
  </si>
  <si>
    <t>010275</t>
  </si>
  <si>
    <t>Кремаренко</t>
  </si>
  <si>
    <t>самостоятельно</t>
  </si>
  <si>
    <r>
      <t xml:space="preserve">ДРЯХЛОВА </t>
    </r>
    <r>
      <rPr>
        <sz val="8"/>
        <rFont val="Verdana"/>
        <family val="2"/>
        <charset val="204"/>
      </rPr>
      <t>Елена, 2006</t>
    </r>
  </si>
  <si>
    <t>043006</t>
  </si>
  <si>
    <r>
      <t xml:space="preserve">ШЕРОНОВА </t>
    </r>
    <r>
      <rPr>
        <sz val="8"/>
        <rFont val="Verdana"/>
        <family val="2"/>
        <charset val="204"/>
      </rPr>
      <t>Дарья, 1999</t>
    </r>
  </si>
  <si>
    <t>029299</t>
  </si>
  <si>
    <r>
      <t>САМБА</t>
    </r>
    <r>
      <rPr>
        <sz val="8"/>
        <rFont val="Verdana"/>
        <family val="2"/>
        <charset val="204"/>
      </rPr>
      <t>-06,коб.,сер.,ганн.,Маркиз,Украина</t>
    </r>
  </si>
  <si>
    <t>012804</t>
  </si>
  <si>
    <t>Шеронова Д.</t>
  </si>
  <si>
    <t>юниоры пп</t>
  </si>
  <si>
    <r>
      <t>ГЕЛИКОН</t>
    </r>
    <r>
      <rPr>
        <sz val="8"/>
        <rFont val="Verdana"/>
        <family val="2"/>
        <charset val="204"/>
      </rPr>
      <t>-04,мер.,гнед.,орлл.рыс.,Никотин, Хреновский коннаый завод</t>
    </r>
  </si>
  <si>
    <t>047306</t>
  </si>
  <si>
    <t>пони ппа, дети ппв</t>
  </si>
  <si>
    <r>
      <t xml:space="preserve">КИРИЛЛИНА </t>
    </r>
    <r>
      <rPr>
        <sz val="8"/>
        <color theme="1"/>
        <rFont val="Verdana"/>
        <family val="2"/>
        <charset val="204"/>
      </rPr>
      <t>Полина, 2006</t>
    </r>
  </si>
  <si>
    <r>
      <t>БУРБОН</t>
    </r>
    <r>
      <rPr>
        <sz val="8"/>
        <rFont val="Verdana"/>
        <family val="2"/>
        <charset val="204"/>
      </rPr>
      <t>-08</t>
    </r>
  </si>
  <si>
    <t>018876</t>
  </si>
  <si>
    <t>ДЮСШ НЦВЕ</t>
  </si>
  <si>
    <r>
      <t xml:space="preserve">АРТЕМЬЕВА </t>
    </r>
    <r>
      <rPr>
        <sz val="8"/>
        <color theme="1"/>
        <rFont val="Verdana"/>
        <family val="2"/>
        <charset val="204"/>
      </rPr>
      <t>Мария, 2003</t>
    </r>
  </si>
  <si>
    <t>032403</t>
  </si>
  <si>
    <t>Хохлачева Е.</t>
  </si>
  <si>
    <r>
      <t xml:space="preserve">КОЛОБОВА </t>
    </r>
    <r>
      <rPr>
        <sz val="8"/>
        <rFont val="Verdana"/>
        <family val="2"/>
        <charset val="204"/>
      </rPr>
      <t>София, 2000</t>
    </r>
  </si>
  <si>
    <t>078300</t>
  </si>
  <si>
    <t>019220</t>
  </si>
  <si>
    <r>
      <t xml:space="preserve">НОВОЖИЛОВА </t>
    </r>
    <r>
      <rPr>
        <sz val="8"/>
        <rFont val="Verdana"/>
        <family val="2"/>
        <charset val="204"/>
      </rPr>
      <t>Любовь, 1995</t>
    </r>
  </si>
  <si>
    <t>022295</t>
  </si>
  <si>
    <t>018259</t>
  </si>
  <si>
    <r>
      <t xml:space="preserve">ШАРГАЕВА </t>
    </r>
    <r>
      <rPr>
        <sz val="8"/>
        <rFont val="Verdana"/>
        <family val="2"/>
        <charset val="204"/>
      </rPr>
      <t>Елизавета, 2006</t>
    </r>
  </si>
  <si>
    <t>043206</t>
  </si>
  <si>
    <r>
      <t xml:space="preserve">ЕРЕМИНА </t>
    </r>
    <r>
      <rPr>
        <sz val="8"/>
        <rFont val="Verdana"/>
        <family val="2"/>
        <charset val="204"/>
      </rPr>
      <t>Марина, 2002</t>
    </r>
  </si>
  <si>
    <t>077202</t>
  </si>
  <si>
    <r>
      <t xml:space="preserve">СЕДЫШЕВА </t>
    </r>
    <r>
      <rPr>
        <sz val="8"/>
        <rFont val="Verdana"/>
        <family val="2"/>
        <charset val="204"/>
      </rPr>
      <t>Елизавета, 2003</t>
    </r>
  </si>
  <si>
    <t>090703</t>
  </si>
  <si>
    <r>
      <t xml:space="preserve">КОРНИЛИНА </t>
    </r>
    <r>
      <rPr>
        <sz val="8"/>
        <rFont val="Verdana"/>
        <family val="2"/>
        <charset val="204"/>
      </rPr>
      <t>Анастасия, 2003</t>
    </r>
  </si>
  <si>
    <t>015803</t>
  </si>
  <si>
    <r>
      <t xml:space="preserve">КАЗАРИНА </t>
    </r>
    <r>
      <rPr>
        <sz val="8"/>
        <rFont val="Verdana"/>
        <family val="2"/>
        <charset val="204"/>
      </rPr>
      <t>Диана, 2004</t>
    </r>
  </si>
  <si>
    <t>Коротина Л.</t>
  </si>
  <si>
    <r>
      <t xml:space="preserve">ШАРГАЕВА </t>
    </r>
    <r>
      <rPr>
        <sz val="8"/>
        <rFont val="Verdana"/>
        <family val="2"/>
        <charset val="204"/>
      </rPr>
      <t>Аксиния, 2006</t>
    </r>
  </si>
  <si>
    <t>054706</t>
  </si>
  <si>
    <r>
      <t xml:space="preserve">ХОХЛАЧЕВА </t>
    </r>
    <r>
      <rPr>
        <sz val="8"/>
        <rFont val="Verdana"/>
        <family val="2"/>
        <charset val="204"/>
      </rPr>
      <t>Екатерина, 2007</t>
    </r>
  </si>
  <si>
    <t>019407</t>
  </si>
  <si>
    <r>
      <t xml:space="preserve">КАРАСЬКОВА </t>
    </r>
    <r>
      <rPr>
        <sz val="8"/>
        <rFont val="Verdana"/>
        <family val="2"/>
        <charset val="204"/>
      </rPr>
      <t>Олеся, 2005</t>
    </r>
  </si>
  <si>
    <t>007205</t>
  </si>
  <si>
    <r>
      <t xml:space="preserve">РАМС </t>
    </r>
    <r>
      <rPr>
        <sz val="8"/>
        <rFont val="Verdana"/>
        <family val="2"/>
        <charset val="204"/>
      </rPr>
      <t>Мария, 2006</t>
    </r>
  </si>
  <si>
    <t>005506</t>
  </si>
  <si>
    <r>
      <t>ЕРЕМИНА</t>
    </r>
    <r>
      <rPr>
        <sz val="8"/>
        <rFont val="Verdana"/>
        <family val="2"/>
        <charset val="204"/>
      </rPr>
      <t xml:space="preserve"> Виктория, 2010</t>
    </r>
  </si>
  <si>
    <t>011910</t>
  </si>
  <si>
    <r>
      <t>ПЕТРОВСКАЯ</t>
    </r>
    <r>
      <rPr>
        <sz val="8"/>
        <rFont val="Verdana"/>
        <family val="2"/>
        <charset val="204"/>
      </rPr>
      <t xml:space="preserve"> Мария, 2008</t>
    </r>
  </si>
  <si>
    <r>
      <t xml:space="preserve">ШАРОВА </t>
    </r>
    <r>
      <rPr>
        <sz val="8"/>
        <rFont val="Verdana"/>
        <family val="2"/>
        <charset val="204"/>
      </rPr>
      <t>Лана, 2012</t>
    </r>
  </si>
  <si>
    <t>002412</t>
  </si>
  <si>
    <r>
      <t xml:space="preserve">ЗАМЯТИНА </t>
    </r>
    <r>
      <rPr>
        <sz val="8"/>
        <rFont val="Verdana"/>
        <family val="2"/>
        <charset val="204"/>
      </rPr>
      <t>Ольга, 2012</t>
    </r>
  </si>
  <si>
    <t>002812</t>
  </si>
  <si>
    <t>ЛАГУНА</t>
  </si>
  <si>
    <t>БУРБОН-08</t>
  </si>
  <si>
    <t>МУСКАТ</t>
  </si>
  <si>
    <t>юноши пп,кп</t>
  </si>
  <si>
    <t>дети ппв,кп</t>
  </si>
  <si>
    <t>пони ппа, дети ппв,кп</t>
  </si>
  <si>
    <t>дети ппа,ппв,кп</t>
  </si>
  <si>
    <t>Тест-посадка</t>
  </si>
  <si>
    <t>Манежная езда 1.2</t>
  </si>
  <si>
    <t>Манежная езда 2.2</t>
  </si>
  <si>
    <t>Предварительный приз А.(открытый класс)</t>
  </si>
  <si>
    <r>
      <t xml:space="preserve">ГИКА </t>
    </r>
    <r>
      <rPr>
        <sz val="8"/>
        <color theme="1"/>
        <rFont val="Verdana"/>
        <family val="2"/>
        <charset val="204"/>
      </rPr>
      <t>Сергей, 2009</t>
    </r>
  </si>
  <si>
    <t>Предварительный приз А.(пони)</t>
  </si>
  <si>
    <t>Перерыв</t>
  </si>
  <si>
    <t>Предварительный приз В. Дети</t>
  </si>
  <si>
    <t>Предварительный приз. Юноши</t>
  </si>
  <si>
    <t>Предварительный приз. Юниоры</t>
  </si>
  <si>
    <r>
      <t xml:space="preserve">КОРЗУНОВА </t>
    </r>
    <r>
      <rPr>
        <sz val="8"/>
        <color theme="1"/>
        <rFont val="Verdana"/>
        <family val="2"/>
        <charset val="204"/>
      </rPr>
      <t>Анастасия, 2014</t>
    </r>
  </si>
  <si>
    <t>10.07.2019г</t>
  </si>
  <si>
    <r>
      <t>Судьи:С</t>
    </r>
    <r>
      <rPr>
        <sz val="11"/>
        <color theme="1"/>
        <rFont val="Verdana"/>
        <family val="2"/>
        <charset val="204"/>
      </rPr>
      <t>-Ахачинский А.(ВК,г. Санкт-Петербург),Цветаева С.(ВК,),Соколова О.(ВК, Нижегородская область)</t>
    </r>
  </si>
  <si>
    <t>Ахачинский А.А.(ВК, г. С-Петербург)</t>
  </si>
  <si>
    <t>ASSAMBLEYA PONY STARS II ЭТАП</t>
  </si>
  <si>
    <t>Предварительный приз А. Дети</t>
  </si>
  <si>
    <t>Младшая группа</t>
  </si>
  <si>
    <t>№1323395 ЕКП Минспорта России</t>
  </si>
  <si>
    <t>ДЮСШ НЦВЕ, Нижегородская область</t>
  </si>
  <si>
    <r>
      <t xml:space="preserve">КОРНИЛОВА </t>
    </r>
    <r>
      <rPr>
        <sz val="8"/>
        <rFont val="Verdana"/>
        <family val="2"/>
        <charset val="204"/>
      </rPr>
      <t>Анастасия, 2003</t>
    </r>
  </si>
  <si>
    <r>
      <t xml:space="preserve">ПОДНЕБЕСНОВА </t>
    </r>
    <r>
      <rPr>
        <sz val="8"/>
        <color theme="1"/>
        <rFont val="Verdana"/>
        <family val="2"/>
        <charset val="204"/>
      </rPr>
      <t>Васелиса,</t>
    </r>
  </si>
  <si>
    <r>
      <t xml:space="preserve">КУЗНЕЦОВА </t>
    </r>
    <r>
      <rPr>
        <sz val="8"/>
        <color theme="1"/>
        <rFont val="Verdana"/>
        <family val="2"/>
        <charset val="204"/>
      </rPr>
      <t>Анастасияю.</t>
    </r>
  </si>
  <si>
    <t xml:space="preserve">дети </t>
  </si>
  <si>
    <r>
      <t xml:space="preserve">КУЗНЕЦОВА </t>
    </r>
    <r>
      <rPr>
        <sz val="8"/>
        <color theme="1"/>
        <rFont val="Verdana"/>
        <family val="2"/>
        <charset val="204"/>
      </rPr>
      <t>Анастасия,</t>
    </r>
  </si>
  <si>
    <r>
      <t>ПИТЕР ПЭН</t>
    </r>
    <r>
      <rPr>
        <sz val="8"/>
        <rFont val="Verdana"/>
        <family val="2"/>
        <charset val="204"/>
      </rPr>
      <t>-04,жер.,рыж.,трак.,Обзор,Германия</t>
    </r>
  </si>
  <si>
    <t>002396</t>
  </si>
  <si>
    <t>Хохлачева М.</t>
  </si>
  <si>
    <r>
      <t>ВАНИДОСО ЭЛ</t>
    </r>
    <r>
      <rPr>
        <sz val="8"/>
        <rFont val="Verdana"/>
        <family val="2"/>
        <charset val="204"/>
      </rPr>
      <t>-07,жер.,сер.,андл.,Анимадор 2, Испания</t>
    </r>
  </si>
  <si>
    <t>018709</t>
  </si>
  <si>
    <t>Караськова Т.</t>
  </si>
  <si>
    <t>искл.</t>
  </si>
  <si>
    <t>Соколова Е.(1К, Нижегородская область)</t>
  </si>
  <si>
    <t>Панков В.</t>
  </si>
  <si>
    <r>
      <t>ТОТАЛ ВИКТОРИ</t>
    </r>
    <r>
      <rPr>
        <sz val="8"/>
        <rFont val="Verdana"/>
        <family val="2"/>
        <charset val="204"/>
      </rPr>
      <t>-13,мер.,тем-рыж.,полукр.,Люк, Беларусь</t>
    </r>
  </si>
  <si>
    <t>Старшая группа</t>
  </si>
  <si>
    <t>Новожилова Л.</t>
  </si>
  <si>
    <r>
      <t>ЛАГУНА</t>
    </r>
    <r>
      <rPr>
        <sz val="8"/>
        <rFont val="Verdana"/>
        <family val="2"/>
        <charset val="204"/>
      </rPr>
      <t>-11,коб.,сол.,полукр.,Голден Плейер, Московская область</t>
    </r>
  </si>
  <si>
    <t>019109</t>
  </si>
  <si>
    <t>Антошина А.</t>
  </si>
  <si>
    <r>
      <t>МУСКАТ</t>
    </r>
    <r>
      <rPr>
        <sz val="8"/>
        <rFont val="Verdana"/>
        <family val="2"/>
        <charset val="204"/>
      </rPr>
      <t>-09,мер.,сер.,пони,Россия</t>
    </r>
  </si>
  <si>
    <t>022977</t>
  </si>
  <si>
    <t>Балыкина О.</t>
  </si>
  <si>
    <r>
      <t>БУРБОН-</t>
    </r>
    <r>
      <rPr>
        <sz val="8"/>
        <rFont val="Verdana"/>
        <family val="2"/>
        <charset val="204"/>
      </rPr>
      <t>08,мер.,тем-сер.,полукр.,Вихрь,Россия</t>
    </r>
  </si>
  <si>
    <t>011194</t>
  </si>
  <si>
    <t>Сухаржевская Д.</t>
  </si>
  <si>
    <r>
      <t>ДЕСТИНАДО ДЕ КОРАЗОН</t>
    </r>
    <r>
      <rPr>
        <sz val="8"/>
        <rFont val="Verdana"/>
        <family val="2"/>
        <charset val="204"/>
      </rPr>
      <t>-11,мер.,сер.,андал., Диджитал,Испания</t>
    </r>
  </si>
  <si>
    <t>КЭК "Ассамблея", Нижегородская область</t>
  </si>
  <si>
    <t>Крейзи пони, Нижегородская область</t>
  </si>
  <si>
    <t>КСК "Курцево", Нижегородская область</t>
  </si>
  <si>
    <t>ЧК Bruns Horse, Нижегородская область</t>
  </si>
  <si>
    <t>Колобова Е.</t>
  </si>
  <si>
    <r>
      <t>КЕНИЯ</t>
    </r>
    <r>
      <rPr>
        <sz val="8"/>
        <rFont val="Verdana"/>
        <family val="2"/>
        <charset val="204"/>
      </rPr>
      <t>-11,коб.,вор.,великоп.,Хингис,Польша</t>
    </r>
  </si>
  <si>
    <t>015318</t>
  </si>
  <si>
    <t>Рыженкова Е.</t>
  </si>
  <si>
    <t>013833</t>
  </si>
  <si>
    <r>
      <t>АЛЬБИАНО</t>
    </r>
    <r>
      <rPr>
        <sz val="8"/>
        <rFont val="Verdana"/>
        <family val="2"/>
        <charset val="204"/>
      </rPr>
      <t>-06,мер.,вор.,рус.верх.,Атом, Старожиловский к/з</t>
    </r>
  </si>
  <si>
    <r>
      <t xml:space="preserve">ШАРОВА </t>
    </r>
    <r>
      <rPr>
        <sz val="10"/>
        <rFont val="Verdana"/>
        <family val="2"/>
        <charset val="204"/>
      </rPr>
      <t>Лана, 2012</t>
    </r>
  </si>
  <si>
    <r>
      <t>МУСКАТ</t>
    </r>
    <r>
      <rPr>
        <sz val="10"/>
        <rFont val="Verdana"/>
        <family val="2"/>
        <charset val="204"/>
      </rPr>
      <t>-09,мер.,сер.,пони,Россия</t>
    </r>
  </si>
  <si>
    <r>
      <t xml:space="preserve">ЗЕЛЕНОВА </t>
    </r>
    <r>
      <rPr>
        <sz val="10"/>
        <color theme="1"/>
        <rFont val="Verdana"/>
        <family val="2"/>
        <charset val="204"/>
      </rPr>
      <t>Ирина, 2010</t>
    </r>
  </si>
  <si>
    <r>
      <t>РОДЖЕР</t>
    </r>
    <r>
      <rPr>
        <sz val="10"/>
        <rFont val="Verdana"/>
        <family val="2"/>
        <charset val="204"/>
      </rPr>
      <t>-12,жер.,гнед-пег.,класс пони,Рим, Костромская область</t>
    </r>
  </si>
  <si>
    <r>
      <t>ХОБЕР ФЛАЙИНГ КОМЕТ</t>
    </r>
    <r>
      <rPr>
        <sz val="10"/>
        <rFont val="Verdana"/>
        <family val="2"/>
        <charset val="204"/>
      </rPr>
      <t>-07,мер.,вор.,уэльс.пони, Хореб Еурос, Великобритания</t>
    </r>
  </si>
  <si>
    <r>
      <t>МИЧИГАН</t>
    </r>
    <r>
      <rPr>
        <sz val="10"/>
        <rFont val="Verdana"/>
        <family val="2"/>
        <charset val="204"/>
      </rPr>
      <t>-05,мер.,рыж-пег.,полукр.,Россия</t>
    </r>
  </si>
  <si>
    <r>
      <t xml:space="preserve">ГОРОДНОВ </t>
    </r>
    <r>
      <rPr>
        <sz val="10"/>
        <rFont val="Verdana"/>
        <family val="2"/>
        <charset val="204"/>
      </rPr>
      <t>Тихон, 2010</t>
    </r>
  </si>
  <si>
    <r>
      <t xml:space="preserve">ПОЛЯКОВА </t>
    </r>
    <r>
      <rPr>
        <sz val="10"/>
        <color theme="1"/>
        <rFont val="Verdana"/>
        <family val="2"/>
        <charset val="204"/>
      </rPr>
      <t>Соня, 2010</t>
    </r>
  </si>
  <si>
    <r>
      <t xml:space="preserve">БЕБЕНИН </t>
    </r>
    <r>
      <rPr>
        <sz val="10"/>
        <rFont val="Verdana"/>
        <family val="2"/>
        <charset val="204"/>
      </rPr>
      <t>Виктория, 2009</t>
    </r>
  </si>
  <si>
    <r>
      <t>ЕРЕМИНА</t>
    </r>
    <r>
      <rPr>
        <sz val="10"/>
        <rFont val="Verdana"/>
        <family val="2"/>
        <charset val="204"/>
      </rPr>
      <t xml:space="preserve"> Виктория, 2010</t>
    </r>
  </si>
  <si>
    <r>
      <t>ЛАГУНА</t>
    </r>
    <r>
      <rPr>
        <sz val="10"/>
        <rFont val="Verdana"/>
        <family val="2"/>
        <charset val="204"/>
      </rPr>
      <t>-11,коб.,сол.,полукр.,Голден Плейер, Московская область</t>
    </r>
  </si>
  <si>
    <r>
      <t xml:space="preserve">ГАВРИЛОВ </t>
    </r>
    <r>
      <rPr>
        <sz val="10"/>
        <color theme="1"/>
        <rFont val="Verdana"/>
        <family val="2"/>
        <charset val="204"/>
      </rPr>
      <t>Екатерина, 2009</t>
    </r>
  </si>
  <si>
    <r>
      <t>МОЗАЙКА</t>
    </r>
    <r>
      <rPr>
        <sz val="10"/>
        <rFont val="Verdana"/>
        <family val="2"/>
        <charset val="204"/>
      </rPr>
      <t>-07,коб.,сер.,орл.пор.,Мизгир, Саратовская обл.</t>
    </r>
  </si>
  <si>
    <r>
      <t xml:space="preserve">КИРСАНОВА </t>
    </r>
    <r>
      <rPr>
        <sz val="10"/>
        <color theme="1"/>
        <rFont val="Verdana"/>
        <family val="2"/>
        <charset val="204"/>
      </rPr>
      <t>Александра, 2012</t>
    </r>
  </si>
  <si>
    <r>
      <t xml:space="preserve">ЗАМЯТИНА </t>
    </r>
    <r>
      <rPr>
        <sz val="10"/>
        <rFont val="Verdana"/>
        <family val="2"/>
        <charset val="204"/>
      </rPr>
      <t>Ольга, 2012</t>
    </r>
  </si>
  <si>
    <r>
      <t xml:space="preserve">Судьи: </t>
    </r>
    <r>
      <rPr>
        <sz val="14"/>
        <color theme="1"/>
        <rFont val="Verdana"/>
        <family val="2"/>
        <charset val="204"/>
      </rPr>
      <t>Е-Ахачинский А.(ВК, г.С-Петербург),</t>
    </r>
    <r>
      <rPr>
        <b/>
        <sz val="14"/>
        <color theme="1"/>
        <rFont val="Verdana"/>
        <family val="2"/>
        <charset val="204"/>
      </rPr>
      <t>С-Цветаева С.(ВК,Московская обл.),</t>
    </r>
    <r>
      <rPr>
        <sz val="14"/>
        <color theme="1"/>
        <rFont val="Verdana"/>
        <family val="2"/>
        <charset val="204"/>
      </rPr>
      <t>М-Соколова О.(ВК, Нижегородская обл.)</t>
    </r>
  </si>
  <si>
    <r>
      <t>БАРСЕГЯН</t>
    </r>
    <r>
      <rPr>
        <sz val="10"/>
        <color theme="1"/>
        <rFont val="Verdana"/>
        <family val="2"/>
        <charset val="204"/>
      </rPr>
      <t xml:space="preserve"> Карина, 2004</t>
    </r>
  </si>
  <si>
    <r>
      <t xml:space="preserve">РАМС </t>
    </r>
    <r>
      <rPr>
        <sz val="10"/>
        <rFont val="Verdana"/>
        <family val="2"/>
        <charset val="204"/>
      </rPr>
      <t>Мария, 2006</t>
    </r>
  </si>
  <si>
    <r>
      <t xml:space="preserve">НАСВИТ </t>
    </r>
    <r>
      <rPr>
        <sz val="10"/>
        <color theme="1"/>
        <rFont val="Verdana"/>
        <family val="2"/>
        <charset val="204"/>
      </rPr>
      <t>Мария, 2007</t>
    </r>
  </si>
  <si>
    <r>
      <t xml:space="preserve">ЖИРОВА </t>
    </r>
    <r>
      <rPr>
        <sz val="10"/>
        <color theme="1"/>
        <rFont val="Verdana"/>
        <family val="2"/>
        <charset val="204"/>
      </rPr>
      <t>Ульяна, 2006</t>
    </r>
  </si>
  <si>
    <r>
      <t xml:space="preserve">КИРИЛЛИНА </t>
    </r>
    <r>
      <rPr>
        <sz val="10"/>
        <color theme="1"/>
        <rFont val="Verdana"/>
        <family val="2"/>
        <charset val="204"/>
      </rPr>
      <t>Полина, 2006</t>
    </r>
  </si>
  <si>
    <r>
      <t>БУРБОН-</t>
    </r>
    <r>
      <rPr>
        <sz val="10"/>
        <rFont val="Verdana"/>
        <family val="2"/>
        <charset val="204"/>
      </rPr>
      <t>08,мер.,тем-сер.,полукр.,Вихрь,Россия</t>
    </r>
  </si>
  <si>
    <r>
      <t xml:space="preserve">ГИКА </t>
    </r>
    <r>
      <rPr>
        <sz val="10"/>
        <color theme="1"/>
        <rFont val="Verdana"/>
        <family val="2"/>
        <charset val="204"/>
      </rPr>
      <t>Злата, 2006</t>
    </r>
  </si>
  <si>
    <r>
      <t>ЛЯ-ЛЯ-ФА</t>
    </r>
    <r>
      <rPr>
        <sz val="10"/>
        <rFont val="Verdana"/>
        <family val="2"/>
        <charset val="204"/>
      </rPr>
      <t>-10,коб.,сер.,спорт.пом.</t>
    </r>
  </si>
  <si>
    <r>
      <t xml:space="preserve">ХОХЛАЧЕВА </t>
    </r>
    <r>
      <rPr>
        <sz val="10"/>
        <rFont val="Verdana"/>
        <family val="2"/>
        <charset val="204"/>
      </rPr>
      <t>Екатерина, 2007</t>
    </r>
  </si>
  <si>
    <r>
      <t>ЛЛАНИДАН ФЛЕШ ДЖЕК</t>
    </r>
    <r>
      <rPr>
        <sz val="10"/>
        <rFont val="Verdana"/>
        <family val="2"/>
        <charset val="204"/>
      </rPr>
      <t>-14,мер.,бул., уэльс.пони, Пвллмелин Мунракер, Великобритания</t>
    </r>
  </si>
  <si>
    <r>
      <t xml:space="preserve">ОЕВА </t>
    </r>
    <r>
      <rPr>
        <sz val="10"/>
        <color theme="1"/>
        <rFont val="Verdana"/>
        <family val="2"/>
        <charset val="204"/>
      </rPr>
      <t>Диана, 2008</t>
    </r>
  </si>
  <si>
    <r>
      <t>МОНТЕСКЬЮ БАЙ ВЕРОНА</t>
    </r>
    <r>
      <rPr>
        <sz val="10"/>
        <rFont val="Verdana"/>
        <family val="2"/>
        <charset val="204"/>
      </rPr>
      <t>-12,жер.,зол., уэльск.пони,Повус.</t>
    </r>
  </si>
  <si>
    <r>
      <t>ПЕТРОВСКАЯ</t>
    </r>
    <r>
      <rPr>
        <sz val="10"/>
        <rFont val="Verdana"/>
        <family val="2"/>
        <charset val="204"/>
      </rPr>
      <t xml:space="preserve"> Мария, 2008</t>
    </r>
  </si>
  <si>
    <r>
      <t xml:space="preserve">ГИКА </t>
    </r>
    <r>
      <rPr>
        <sz val="10"/>
        <color theme="1"/>
        <rFont val="Verdana"/>
        <family val="2"/>
        <charset val="204"/>
      </rPr>
      <t>Сергей, 2009</t>
    </r>
  </si>
  <si>
    <r>
      <t>ЕЖЕВИЧКА</t>
    </r>
    <r>
      <rPr>
        <sz val="10"/>
        <rFont val="Verdana"/>
        <family val="2"/>
        <charset val="204"/>
      </rPr>
      <t>-03,коб.,сер.,полукр.,Маг, Тульская область</t>
    </r>
  </si>
  <si>
    <r>
      <t xml:space="preserve">ЗАЙЦЕВА </t>
    </r>
    <r>
      <rPr>
        <sz val="10"/>
        <color theme="1"/>
        <rFont val="Verdana"/>
        <family val="2"/>
        <charset val="204"/>
      </rPr>
      <t>Злата, 2009</t>
    </r>
  </si>
  <si>
    <t>Открытый класс</t>
  </si>
  <si>
    <r>
      <t xml:space="preserve">Судьи: </t>
    </r>
    <r>
      <rPr>
        <sz val="14"/>
        <color theme="1"/>
        <rFont val="Verdana"/>
        <family val="2"/>
        <charset val="204"/>
      </rPr>
      <t>Е-Соколова О.(ВК, Нижегородская обл.),</t>
    </r>
    <r>
      <rPr>
        <b/>
        <sz val="14"/>
        <color theme="1"/>
        <rFont val="Verdana"/>
        <family val="2"/>
        <charset val="204"/>
      </rPr>
      <t>С-Ахачинский А.(ВК, г.С-Петербург),</t>
    </r>
    <r>
      <rPr>
        <sz val="14"/>
        <color theme="1"/>
        <rFont val="Verdana"/>
        <family val="2"/>
        <charset val="204"/>
      </rPr>
      <t>М-Цветаева С.(ВК,Московская обл.)</t>
    </r>
  </si>
  <si>
    <t>Кубок КЭК "Ассамблея" I Этап</t>
  </si>
  <si>
    <r>
      <t xml:space="preserve">Фамилия, </t>
    </r>
    <r>
      <rPr>
        <sz val="12"/>
        <rFont val="Verdana"/>
        <family val="2"/>
        <charset val="204"/>
      </rPr>
      <t>Имя всадника</t>
    </r>
  </si>
  <si>
    <r>
      <t>Кличка лошади, г.р.,</t>
    </r>
    <r>
      <rPr>
        <sz val="12"/>
        <rFont val="Verdana"/>
        <family val="2"/>
        <charset val="204"/>
      </rPr>
      <t xml:space="preserve"> масть, пол, порода, отец, место рождения</t>
    </r>
  </si>
  <si>
    <r>
      <t xml:space="preserve">АЛЕКСАНДРОВА </t>
    </r>
    <r>
      <rPr>
        <sz val="12"/>
        <color theme="1"/>
        <rFont val="Verdana"/>
        <family val="2"/>
        <charset val="204"/>
      </rPr>
      <t>Арина, 2007</t>
    </r>
  </si>
  <si>
    <r>
      <t>ДЕНВЕР</t>
    </r>
    <r>
      <rPr>
        <sz val="12"/>
        <rFont val="Verdana"/>
        <family val="2"/>
        <charset val="204"/>
      </rPr>
      <t>-10,мер.,гнед.,полукр.,Батист,ГПКЗ "Прилепский"</t>
    </r>
  </si>
  <si>
    <r>
      <t xml:space="preserve">КАШАВИНА </t>
    </r>
    <r>
      <rPr>
        <sz val="12"/>
        <color theme="1"/>
        <rFont val="Verdana"/>
        <family val="2"/>
        <charset val="204"/>
      </rPr>
      <t>Ксения, 1995</t>
    </r>
  </si>
  <si>
    <r>
      <t xml:space="preserve">ВОРОНИНА </t>
    </r>
    <r>
      <rPr>
        <sz val="12"/>
        <rFont val="Verdana"/>
        <family val="2"/>
        <charset val="204"/>
      </rPr>
      <t>Вероника, 2005</t>
    </r>
  </si>
  <si>
    <r>
      <rPr>
        <b/>
        <sz val="12"/>
        <rFont val="Verdana"/>
        <family val="2"/>
        <charset val="204"/>
      </rPr>
      <t>ПЕВУЧИЙ</t>
    </r>
    <r>
      <rPr>
        <sz val="12"/>
        <rFont val="Verdana"/>
        <family val="2"/>
        <charset val="204"/>
      </rPr>
      <t>-07,мер.,рыж., полукр.,Перегей,Перевозский к/з</t>
    </r>
  </si>
  <si>
    <r>
      <t xml:space="preserve">ФАДЕЕВА </t>
    </r>
    <r>
      <rPr>
        <sz val="12"/>
        <rFont val="Verdana"/>
        <family val="2"/>
        <charset val="204"/>
      </rPr>
      <t>Лада, 2005</t>
    </r>
  </si>
  <si>
    <r>
      <t>ХИТОН</t>
    </r>
    <r>
      <rPr>
        <sz val="12"/>
        <rFont val="Verdana"/>
        <family val="2"/>
        <charset val="204"/>
      </rPr>
      <t>-05,мер.,сер.,трак.,Темп,ФКПЗ Перевозский</t>
    </r>
  </si>
  <si>
    <r>
      <t xml:space="preserve">ГОЛУБЕВА </t>
    </r>
    <r>
      <rPr>
        <sz val="12"/>
        <rFont val="Verdana"/>
        <family val="2"/>
        <charset val="204"/>
      </rPr>
      <t>Алина, 2005</t>
    </r>
  </si>
  <si>
    <r>
      <t>ЭКСПЕРТ</t>
    </r>
    <r>
      <rPr>
        <sz val="12"/>
        <rFont val="Verdana"/>
        <family val="2"/>
        <charset val="204"/>
      </rPr>
      <t>-02,жер.,гнед.,полукр.,Эфес, Алтайский край</t>
    </r>
  </si>
  <si>
    <r>
      <t xml:space="preserve">ЛЯЛЬКОВА </t>
    </r>
    <r>
      <rPr>
        <sz val="12"/>
        <rFont val="Verdana"/>
        <family val="2"/>
        <charset val="204"/>
      </rPr>
      <t>Вера, 2005</t>
    </r>
  </si>
  <si>
    <r>
      <t xml:space="preserve">КУЗНЕЦОВА </t>
    </r>
    <r>
      <rPr>
        <sz val="12"/>
        <rFont val="Verdana"/>
        <family val="2"/>
        <charset val="204"/>
      </rPr>
      <t>Татьяна, 1986</t>
    </r>
  </si>
  <si>
    <r>
      <t>ГАРНИЗОН</t>
    </r>
    <r>
      <rPr>
        <sz val="12"/>
        <rFont val="Verdana"/>
        <family val="2"/>
        <charset val="204"/>
      </rPr>
      <t>-11,жер.,тем-гнед.,полукр.,Ритм, Нижегородская область</t>
    </r>
  </si>
  <si>
    <r>
      <t xml:space="preserve">ВЕРХОВЕЦКАЯ </t>
    </r>
    <r>
      <rPr>
        <sz val="12"/>
        <rFont val="Verdana"/>
        <family val="2"/>
        <charset val="204"/>
      </rPr>
      <t>Александра, 2008</t>
    </r>
  </si>
  <si>
    <r>
      <t xml:space="preserve">КУТУЗОВА </t>
    </r>
    <r>
      <rPr>
        <sz val="12"/>
        <color theme="1"/>
        <rFont val="Verdana"/>
        <family val="2"/>
        <charset val="204"/>
      </rPr>
      <t>Елизвета, 2004</t>
    </r>
  </si>
  <si>
    <r>
      <t>МАХЕТЭ</t>
    </r>
    <r>
      <rPr>
        <sz val="12"/>
        <rFont val="Verdana"/>
        <family val="2"/>
        <charset val="204"/>
      </rPr>
      <t>-00,мер.,сер.,андал.,Lecanio, Испания</t>
    </r>
  </si>
  <si>
    <r>
      <t>ИНКРУСТАЦИЯ ДИАМАНТ</t>
    </r>
    <r>
      <rPr>
        <sz val="12"/>
        <rFont val="Verdana"/>
        <family val="2"/>
        <charset val="204"/>
      </rPr>
      <t>-11,коб.,гнед., УВП,Сандрос Диамант,Украина</t>
    </r>
  </si>
  <si>
    <r>
      <t>ДОМИНИКУС ФАН ПАЙРС ХАЙМ</t>
    </r>
    <r>
      <rPr>
        <sz val="12"/>
        <rFont val="Verdana"/>
        <family val="2"/>
        <charset val="204"/>
      </rPr>
      <t>-09,жер., вор.,фриз.,Ольгерт 445,Нидерланды</t>
    </r>
  </si>
  <si>
    <r>
      <t>БУДИМИР</t>
    </r>
    <r>
      <rPr>
        <sz val="12"/>
        <rFont val="Verdana"/>
        <family val="2"/>
        <charset val="204"/>
      </rPr>
      <t>-08,мер.,гнед.,полукр., Ростовская обл.</t>
    </r>
  </si>
  <si>
    <r>
      <t xml:space="preserve">ЖЕЛЕЗНОВА </t>
    </r>
    <r>
      <rPr>
        <sz val="8"/>
        <rFont val="Verdana"/>
        <family val="2"/>
        <charset val="204"/>
      </rPr>
      <t>Мария, 2008</t>
    </r>
  </si>
  <si>
    <r>
      <t xml:space="preserve">ЖЕЛЕЗНОВА </t>
    </r>
    <r>
      <rPr>
        <sz val="12"/>
        <rFont val="Verdana"/>
        <family val="2"/>
        <charset val="204"/>
      </rPr>
      <t>Мария, 2008</t>
    </r>
  </si>
  <si>
    <r>
      <t>ДРАГУН</t>
    </r>
    <r>
      <rPr>
        <sz val="12"/>
        <rFont val="Verdana"/>
        <family val="2"/>
        <charset val="204"/>
      </rPr>
      <t>-09,мер.,вор.,орл.рыс.,Гвалт, Удмуртская Республика</t>
    </r>
  </si>
  <si>
    <t>12.07.2019г</t>
  </si>
  <si>
    <t>Командный приз. Дети</t>
  </si>
  <si>
    <t>Командный приз. Юноши</t>
  </si>
  <si>
    <t>Командный приз. Юниоры</t>
  </si>
  <si>
    <t>СШОР по СП и КС, Нижегородская область</t>
  </si>
  <si>
    <t>ДЮСШ "Олимп", Нижегородская область</t>
  </si>
  <si>
    <t>КСК "Аллюр", Нижегородская область</t>
  </si>
  <si>
    <t>Нижегородская область - 5</t>
  </si>
  <si>
    <t>Ахачинский А.(ВК, г.С-Петербург)</t>
  </si>
  <si>
    <t>Цветаева С.(ВК, Московская область)</t>
  </si>
  <si>
    <t>10-13 июля 2019г</t>
  </si>
  <si>
    <t>КОМАНДНОЕ ПЕРВЕНСТВО Юноши/девушки</t>
  </si>
  <si>
    <t>КОМАНДНОЕ ПЕРВЕНСТВО Юниоры/юниорки</t>
  </si>
  <si>
    <t>Нижегородская область - 6</t>
  </si>
  <si>
    <t>Мальчики/девочки</t>
  </si>
  <si>
    <t>11.07.2019г</t>
  </si>
  <si>
    <r>
      <t xml:space="preserve">ДРЯХЛОВА </t>
    </r>
    <r>
      <rPr>
        <sz val="11"/>
        <rFont val="Verdana"/>
        <family val="2"/>
        <charset val="204"/>
      </rPr>
      <t>Елена, 2006</t>
    </r>
  </si>
  <si>
    <r>
      <t>ГЕЛИКОН</t>
    </r>
    <r>
      <rPr>
        <sz val="11"/>
        <rFont val="Verdana"/>
        <family val="2"/>
        <charset val="204"/>
      </rPr>
      <t>-04,мер.,гнед.,орлл.рыс.,Никотин, Хреновский коннаый завод</t>
    </r>
  </si>
  <si>
    <r>
      <t xml:space="preserve">ЖИРОВА </t>
    </r>
    <r>
      <rPr>
        <sz val="11"/>
        <color theme="1"/>
        <rFont val="Verdana"/>
        <family val="2"/>
        <charset val="204"/>
      </rPr>
      <t>Ульяна, 2006</t>
    </r>
  </si>
  <si>
    <r>
      <t>ХОБЕР ФЛАЙИНГ КОМЕТ</t>
    </r>
    <r>
      <rPr>
        <sz val="11"/>
        <rFont val="Verdana"/>
        <family val="2"/>
        <charset val="204"/>
      </rPr>
      <t>-07,мер.,вор.,уэльс.пони, Хореб Еурос, Великобритания</t>
    </r>
  </si>
  <si>
    <r>
      <t xml:space="preserve">МИРОНОВА </t>
    </r>
    <r>
      <rPr>
        <sz val="11"/>
        <rFont val="Verdana"/>
        <family val="2"/>
        <charset val="204"/>
      </rPr>
      <t>Мария, 2005</t>
    </r>
  </si>
  <si>
    <r>
      <t xml:space="preserve">МАНИНА </t>
    </r>
    <r>
      <rPr>
        <sz val="11"/>
        <color theme="1"/>
        <rFont val="Verdana"/>
        <family val="2"/>
        <charset val="204"/>
      </rPr>
      <t>Дарья, 2006</t>
    </r>
  </si>
  <si>
    <r>
      <t>ГРЭЙ</t>
    </r>
    <r>
      <rPr>
        <sz val="11"/>
        <rFont val="Verdana"/>
        <family val="2"/>
        <charset val="204"/>
      </rPr>
      <t>-05,жер.,сер.,трак-рыс.,Гектар, Курская обл.</t>
    </r>
  </si>
  <si>
    <r>
      <t>ИНКРУСТАЦИЯ ДИАМАНТ</t>
    </r>
    <r>
      <rPr>
        <sz val="11"/>
        <rFont val="Verdana"/>
        <family val="2"/>
        <charset val="204"/>
      </rPr>
      <t>-11,коб.,гнед.,УВП, Сандрос Диамант,Украина</t>
    </r>
  </si>
  <si>
    <r>
      <t xml:space="preserve">АЛЕКСАНДРОВА </t>
    </r>
    <r>
      <rPr>
        <sz val="11"/>
        <color theme="1"/>
        <rFont val="Verdana"/>
        <family val="2"/>
        <charset val="204"/>
      </rPr>
      <t>Арина, 2007</t>
    </r>
  </si>
  <si>
    <r>
      <t>ДЕНВЕР</t>
    </r>
    <r>
      <rPr>
        <sz val="11"/>
        <rFont val="Verdana"/>
        <family val="2"/>
        <charset val="204"/>
      </rPr>
      <t>-10,мер.,гнед.,полукр.,Батист,ГПКЗ "Прилепский"</t>
    </r>
  </si>
  <si>
    <r>
      <t xml:space="preserve">КУЗНЕЦОВА </t>
    </r>
    <r>
      <rPr>
        <sz val="11"/>
        <rFont val="Verdana"/>
        <family val="2"/>
        <charset val="204"/>
      </rPr>
      <t>Анастасия, 2006</t>
    </r>
  </si>
  <si>
    <r>
      <t>ХЭЛИЯ</t>
    </r>
    <r>
      <rPr>
        <sz val="11"/>
        <rFont val="Verdana"/>
        <family val="2"/>
        <charset val="204"/>
      </rPr>
      <t>-02,коб.,нед.,трак.,Эксперт 3, Перевозский к/з</t>
    </r>
  </si>
  <si>
    <r>
      <t xml:space="preserve">ШАРГАЕВА </t>
    </r>
    <r>
      <rPr>
        <sz val="11"/>
        <rFont val="Verdana"/>
        <family val="2"/>
        <charset val="204"/>
      </rPr>
      <t>Елизавета, 2006</t>
    </r>
  </si>
  <si>
    <r>
      <t>ПИТЕР ПЭН</t>
    </r>
    <r>
      <rPr>
        <sz val="11"/>
        <rFont val="Verdana"/>
        <family val="2"/>
        <charset val="204"/>
      </rPr>
      <t>-04,жер.,рыж.,трак.,Обзор,Германия</t>
    </r>
  </si>
  <si>
    <r>
      <t xml:space="preserve">КИРИЛЛИНА </t>
    </r>
    <r>
      <rPr>
        <sz val="11"/>
        <color theme="1"/>
        <rFont val="Verdana"/>
        <family val="2"/>
        <charset val="204"/>
      </rPr>
      <t>Полина, 2006</t>
    </r>
  </si>
  <si>
    <r>
      <t>БУРБОН-</t>
    </r>
    <r>
      <rPr>
        <sz val="11"/>
        <rFont val="Verdana"/>
        <family val="2"/>
        <charset val="204"/>
      </rPr>
      <t>08,мер.,тем-сер.,полукр.,Вихрь,Россия</t>
    </r>
  </si>
  <si>
    <r>
      <t xml:space="preserve">ХОХЛАЧЕВА </t>
    </r>
    <r>
      <rPr>
        <sz val="11"/>
        <rFont val="Verdana"/>
        <family val="2"/>
        <charset val="204"/>
      </rPr>
      <t>Екатерина, 2007</t>
    </r>
  </si>
  <si>
    <r>
      <t>ХАММЕР</t>
    </r>
    <r>
      <rPr>
        <sz val="11"/>
        <rFont val="Verdana"/>
        <family val="2"/>
        <charset val="204"/>
      </rPr>
      <t>-04,мер.,рыж.,полукр.,Россия</t>
    </r>
  </si>
  <si>
    <r>
      <t xml:space="preserve">КРАВЧУК </t>
    </r>
    <r>
      <rPr>
        <sz val="11"/>
        <rFont val="Verdana"/>
        <family val="2"/>
        <charset val="204"/>
      </rPr>
      <t>Валерия, 2005</t>
    </r>
  </si>
  <si>
    <r>
      <t>БАГЕТ</t>
    </r>
    <r>
      <rPr>
        <sz val="11"/>
        <rFont val="Verdana"/>
        <family val="2"/>
        <charset val="204"/>
      </rPr>
      <t>-12,мер.,рыж.,полукр.,Гавалеор, Нижегородская область</t>
    </r>
  </si>
  <si>
    <r>
      <t>ХОРОША</t>
    </r>
    <r>
      <rPr>
        <sz val="11"/>
        <color theme="1"/>
        <rFont val="Verdana"/>
        <family val="2"/>
        <charset val="204"/>
      </rPr>
      <t xml:space="preserve"> Елизавета, 2006</t>
    </r>
  </si>
  <si>
    <r>
      <t xml:space="preserve">РАМС </t>
    </r>
    <r>
      <rPr>
        <sz val="11"/>
        <rFont val="Verdana"/>
        <family val="2"/>
        <charset val="204"/>
      </rPr>
      <t>Мария, 2006</t>
    </r>
  </si>
  <si>
    <r>
      <t>ЛАГУНА</t>
    </r>
    <r>
      <rPr>
        <sz val="11"/>
        <rFont val="Verdana"/>
        <family val="2"/>
        <charset val="204"/>
      </rPr>
      <t>-11,коб.,сол.,полукр.,Голден Плейер, Московская область</t>
    </r>
  </si>
  <si>
    <r>
      <t>ЛЯ-НЕЖ</t>
    </r>
    <r>
      <rPr>
        <sz val="11"/>
        <rFont val="Verdana"/>
        <family val="2"/>
        <charset val="204"/>
      </rPr>
      <t>-03,мер.,зол.,ахалтек-трак.,Паджарлы, Украина</t>
    </r>
  </si>
  <si>
    <r>
      <t xml:space="preserve">МАТИНА </t>
    </r>
    <r>
      <rPr>
        <sz val="11"/>
        <rFont val="Verdana"/>
        <family val="2"/>
        <charset val="204"/>
      </rPr>
      <t>Полина, 2005</t>
    </r>
  </si>
  <si>
    <r>
      <t>ДОМИНИКУС ФАН ПАЙРС ХАЙМ</t>
    </r>
    <r>
      <rPr>
        <sz val="11"/>
        <rFont val="Verdana"/>
        <family val="2"/>
        <charset val="204"/>
      </rPr>
      <t>-09,жер.,вор., фриз.,Ольгерт 445,Нидерланды</t>
    </r>
  </si>
  <si>
    <r>
      <t xml:space="preserve">ФАДЕЕВА </t>
    </r>
    <r>
      <rPr>
        <sz val="11"/>
        <rFont val="Verdana"/>
        <family val="2"/>
        <charset val="204"/>
      </rPr>
      <t>Лада, 2005</t>
    </r>
  </si>
  <si>
    <r>
      <t>ХИТОН</t>
    </r>
    <r>
      <rPr>
        <sz val="11"/>
        <rFont val="Verdana"/>
        <family val="2"/>
        <charset val="204"/>
      </rPr>
      <t>-05,мер.,сер.,трак.,Темп,ФКПЗ Перевозский</t>
    </r>
  </si>
  <si>
    <r>
      <t xml:space="preserve">КУЛАКОВА </t>
    </r>
    <r>
      <rPr>
        <sz val="11"/>
        <color theme="1"/>
        <rFont val="Verdana"/>
        <family val="2"/>
        <charset val="204"/>
      </rPr>
      <t>Дарина, 2005</t>
    </r>
  </si>
  <si>
    <r>
      <t xml:space="preserve">КАРАСЬКОВА </t>
    </r>
    <r>
      <rPr>
        <sz val="11"/>
        <rFont val="Verdana"/>
        <family val="2"/>
        <charset val="204"/>
      </rPr>
      <t>Олеся, 2005</t>
    </r>
  </si>
  <si>
    <r>
      <t>ВАНИДОСО ЭЛ</t>
    </r>
    <r>
      <rPr>
        <sz val="11"/>
        <rFont val="Verdana"/>
        <family val="2"/>
        <charset val="204"/>
      </rPr>
      <t>-07,жер.,сер.,андл.,Анимадор 2, Испания</t>
    </r>
  </si>
  <si>
    <r>
      <t xml:space="preserve">ЗАМЫСЛОВ </t>
    </r>
    <r>
      <rPr>
        <sz val="11"/>
        <rFont val="Verdana"/>
        <family val="2"/>
        <charset val="204"/>
      </rPr>
      <t>Олег, 2005</t>
    </r>
  </si>
  <si>
    <r>
      <t xml:space="preserve">ГОЛУБЕВА </t>
    </r>
    <r>
      <rPr>
        <sz val="11"/>
        <rFont val="Verdana"/>
        <family val="2"/>
        <charset val="204"/>
      </rPr>
      <t>Алина, 2005</t>
    </r>
  </si>
  <si>
    <r>
      <t>ЭКСПЕРТ</t>
    </r>
    <r>
      <rPr>
        <sz val="11"/>
        <rFont val="Verdana"/>
        <family val="2"/>
        <charset val="204"/>
      </rPr>
      <t>-02,жер.,гнед.,полукр.,Эфес, Алтайский край</t>
    </r>
  </si>
  <si>
    <r>
      <t xml:space="preserve">МАЯНСКАЯ </t>
    </r>
    <r>
      <rPr>
        <sz val="11"/>
        <rFont val="Verdana"/>
        <family val="2"/>
        <charset val="204"/>
      </rPr>
      <t>Софья, 2006</t>
    </r>
  </si>
  <si>
    <r>
      <t xml:space="preserve">ШАРГАЕВА </t>
    </r>
    <r>
      <rPr>
        <sz val="11"/>
        <rFont val="Verdana"/>
        <family val="2"/>
        <charset val="204"/>
      </rPr>
      <t>Аксиния, 2006</t>
    </r>
  </si>
  <si>
    <r>
      <t>САМБА</t>
    </r>
    <r>
      <rPr>
        <sz val="11"/>
        <rFont val="Verdana"/>
        <family val="2"/>
        <charset val="204"/>
      </rPr>
      <t>-06,коб.,сер.,ганн.,Маркиз,Украина</t>
    </r>
  </si>
  <si>
    <r>
      <t xml:space="preserve">ЛЯЛЬКОВА </t>
    </r>
    <r>
      <rPr>
        <sz val="11"/>
        <rFont val="Verdana"/>
        <family val="2"/>
        <charset val="204"/>
      </rPr>
      <t>Вера, 2005</t>
    </r>
  </si>
  <si>
    <r>
      <t>БУДИМИР</t>
    </r>
    <r>
      <rPr>
        <sz val="11"/>
        <rFont val="Verdana"/>
        <family val="2"/>
        <charset val="204"/>
      </rPr>
      <t>-08,мер.,гнед.,полукр.,Ростовская обл.</t>
    </r>
  </si>
  <si>
    <r>
      <t xml:space="preserve">Судьи: </t>
    </r>
    <r>
      <rPr>
        <sz val="14"/>
        <color theme="1"/>
        <rFont val="Verdana"/>
        <family val="2"/>
        <charset val="204"/>
      </rPr>
      <t>Е-Цветаева С.(ВК,Московская обл.),</t>
    </r>
    <r>
      <rPr>
        <b/>
        <sz val="14"/>
        <color theme="1"/>
        <rFont val="Verdana"/>
        <family val="2"/>
        <charset val="204"/>
      </rPr>
      <t>С-Соколова О.(ВК, Нижегородская обл.),</t>
    </r>
    <r>
      <rPr>
        <sz val="14"/>
        <color theme="1"/>
        <rFont val="Verdana"/>
        <family val="2"/>
        <charset val="204"/>
      </rPr>
      <t>М-Ахачинский А.(ВК, г.С-Петербург).</t>
    </r>
  </si>
  <si>
    <r>
      <t xml:space="preserve">ЗАВАДСКАЯ </t>
    </r>
    <r>
      <rPr>
        <sz val="11"/>
        <color theme="1"/>
        <rFont val="Verdana"/>
        <family val="2"/>
        <charset val="204"/>
      </rPr>
      <t>Екатерина, 2005</t>
    </r>
  </si>
  <si>
    <r>
      <t xml:space="preserve">ТИХОНОВА </t>
    </r>
    <r>
      <rPr>
        <sz val="11"/>
        <color theme="1"/>
        <rFont val="Verdana"/>
        <family val="2"/>
        <charset val="204"/>
      </rPr>
      <t>Ирина, 2005</t>
    </r>
  </si>
  <si>
    <t>Личный приз. Дети</t>
  </si>
  <si>
    <t>13.07.2019г</t>
  </si>
  <si>
    <t>Личный приз. Юноши</t>
  </si>
  <si>
    <t>Личный приз. Юниоры</t>
  </si>
  <si>
    <t>Средний приз №1</t>
  </si>
  <si>
    <t>Предварительный приз. Юноши (открытый класс)</t>
  </si>
  <si>
    <r>
      <t>НЭО</t>
    </r>
    <r>
      <rPr>
        <sz val="11"/>
        <rFont val="Verdana"/>
        <family val="2"/>
        <charset val="204"/>
      </rPr>
      <t>-11,мер.,вор.,полукр.,Дигор, Ставропольский край</t>
    </r>
  </si>
  <si>
    <t>Малый приз</t>
  </si>
  <si>
    <r>
      <t>ОРКЕСТР</t>
    </r>
    <r>
      <rPr>
        <sz val="11"/>
        <rFont val="Verdana"/>
        <family val="2"/>
        <charset val="204"/>
      </rPr>
      <t>-09,жер.,гнед.,УВП,Тарбаган, Украина</t>
    </r>
  </si>
  <si>
    <r>
      <t>ПИТЕР ПЭН</t>
    </r>
    <r>
      <rPr>
        <sz val="11"/>
        <rFont val="Verdana"/>
        <family val="2"/>
        <charset val="204"/>
      </rPr>
      <t>-04,жер.,рыж.,трак.,Обзор, Германия</t>
    </r>
  </si>
  <si>
    <r>
      <t xml:space="preserve">СЕДЫШЕВА </t>
    </r>
    <r>
      <rPr>
        <sz val="11"/>
        <rFont val="Verdana"/>
        <family val="2"/>
        <charset val="204"/>
      </rPr>
      <t>Елизавета, 2003</t>
    </r>
  </si>
  <si>
    <r>
      <t>АЛЬБИАНО</t>
    </r>
    <r>
      <rPr>
        <sz val="11"/>
        <rFont val="Verdana"/>
        <family val="2"/>
        <charset val="204"/>
      </rPr>
      <t>-06,мер.,вор.,рус.верх.,Атом, Старожиловский к/з</t>
    </r>
  </si>
  <si>
    <r>
      <t xml:space="preserve">ЛОКТЕВА </t>
    </r>
    <r>
      <rPr>
        <sz val="11"/>
        <rFont val="Verdana"/>
        <family val="2"/>
        <charset val="204"/>
      </rPr>
      <t>Елизавета, 2002</t>
    </r>
  </si>
  <si>
    <r>
      <t xml:space="preserve">ШИЛЬНОВА </t>
    </r>
    <r>
      <rPr>
        <sz val="11"/>
        <rFont val="Verdana"/>
        <family val="2"/>
        <charset val="204"/>
      </rPr>
      <t>Александра, 2003</t>
    </r>
  </si>
  <si>
    <r>
      <t xml:space="preserve">МУРАВЬЕВА </t>
    </r>
    <r>
      <rPr>
        <sz val="11"/>
        <color theme="1"/>
        <rFont val="Verdana"/>
        <family val="2"/>
        <charset val="204"/>
      </rPr>
      <t xml:space="preserve"> Евгения, 2004</t>
    </r>
  </si>
  <si>
    <r>
      <t xml:space="preserve">ПАВЛОВА </t>
    </r>
    <r>
      <rPr>
        <sz val="11"/>
        <color theme="1"/>
        <rFont val="Verdana"/>
        <family val="2"/>
        <charset val="204"/>
      </rPr>
      <t>Полина, 2004</t>
    </r>
  </si>
  <si>
    <r>
      <t>ДАРК ПОИТ-</t>
    </r>
    <r>
      <rPr>
        <sz val="11"/>
        <rFont val="Verdana"/>
        <family val="2"/>
        <charset val="204"/>
      </rPr>
      <t>11,жер.,гнед.,полукр.,Домбай, Кировский к/з</t>
    </r>
  </si>
  <si>
    <r>
      <t>ГАНИНА</t>
    </r>
    <r>
      <rPr>
        <sz val="11"/>
        <color theme="1"/>
        <rFont val="Verdana"/>
        <family val="2"/>
        <charset val="204"/>
      </rPr>
      <t xml:space="preserve"> Анастасия, 2003</t>
    </r>
  </si>
  <si>
    <r>
      <t>СТЭК</t>
    </r>
    <r>
      <rPr>
        <sz val="11"/>
        <rFont val="Verdana"/>
        <family val="2"/>
        <charset val="204"/>
      </rPr>
      <t>-07,мер.,свет-гнед.,трак.,Эрбит, Краснодарский край</t>
    </r>
  </si>
  <si>
    <r>
      <t xml:space="preserve">МОРЕПЛАВЦЕВА </t>
    </r>
    <r>
      <rPr>
        <sz val="11"/>
        <rFont val="Verdana"/>
        <family val="2"/>
        <charset val="204"/>
      </rPr>
      <t>Ольга, 2002</t>
    </r>
  </si>
  <si>
    <r>
      <t>ЭСКОРТ-</t>
    </r>
    <r>
      <rPr>
        <sz val="11"/>
        <rFont val="Verdana"/>
        <family val="2"/>
        <charset val="204"/>
      </rPr>
      <t>05,мер.,гнед.,трак.,СШОР по СП и КС</t>
    </r>
  </si>
  <si>
    <r>
      <t xml:space="preserve">АРТЕМЬЕВА </t>
    </r>
    <r>
      <rPr>
        <sz val="11"/>
        <color theme="1"/>
        <rFont val="Verdana"/>
        <family val="2"/>
        <charset val="204"/>
      </rPr>
      <t>Мария, 2003</t>
    </r>
  </si>
  <si>
    <r>
      <t>КЕНИЯ</t>
    </r>
    <r>
      <rPr>
        <sz val="11"/>
        <rFont val="Verdana"/>
        <family val="2"/>
        <charset val="204"/>
      </rPr>
      <t>-11,коб.,вор.,великоп.,Хингис,Польша</t>
    </r>
  </si>
  <si>
    <r>
      <t xml:space="preserve">КАЛЫНОВА </t>
    </r>
    <r>
      <rPr>
        <sz val="11"/>
        <color theme="1"/>
        <rFont val="Verdana"/>
        <family val="2"/>
        <charset val="204"/>
      </rPr>
      <t>Ольга, 2004</t>
    </r>
  </si>
  <si>
    <r>
      <t xml:space="preserve">КОЛОКОЛЬНИКОВА </t>
    </r>
    <r>
      <rPr>
        <sz val="11"/>
        <color theme="1"/>
        <rFont val="Verdana"/>
        <family val="2"/>
        <charset val="204"/>
      </rPr>
      <t>Оксана, 2001</t>
    </r>
  </si>
  <si>
    <r>
      <t xml:space="preserve">ГОРОДНОВ </t>
    </r>
    <r>
      <rPr>
        <sz val="11"/>
        <rFont val="Verdana"/>
        <family val="2"/>
        <charset val="204"/>
      </rPr>
      <t>Даниил, 2003</t>
    </r>
  </si>
  <si>
    <r>
      <t>ПЕТЕРГОФФ</t>
    </r>
    <r>
      <rPr>
        <sz val="11"/>
        <rFont val="Verdana"/>
        <family val="2"/>
        <charset val="204"/>
      </rPr>
      <t>-07,жер.,тем-гнед.,рус.верх.,Горец, Московская обл.</t>
    </r>
  </si>
  <si>
    <r>
      <t>ДИПЛОМАТ</t>
    </r>
    <r>
      <rPr>
        <sz val="11"/>
        <rFont val="Verdana"/>
        <family val="2"/>
        <charset val="204"/>
      </rPr>
      <t>-05, мер,гнед.,трак.. Темп</t>
    </r>
  </si>
  <si>
    <r>
      <t xml:space="preserve">СЕРЕДЮК </t>
    </r>
    <r>
      <rPr>
        <sz val="11"/>
        <rFont val="Verdana"/>
        <family val="2"/>
        <charset val="204"/>
      </rPr>
      <t>Анастасия, 2003</t>
    </r>
  </si>
  <si>
    <r>
      <t>ГИБРАЛТАР</t>
    </r>
    <r>
      <rPr>
        <sz val="11"/>
        <rFont val="Verdana"/>
        <family val="2"/>
        <charset val="204"/>
      </rPr>
      <t>-07, мер., гнед., орл. рыс., Беркут</t>
    </r>
  </si>
  <si>
    <r>
      <t xml:space="preserve">ЕРЕМИНА </t>
    </r>
    <r>
      <rPr>
        <sz val="11"/>
        <rFont val="Verdana"/>
        <family val="2"/>
        <charset val="204"/>
      </rPr>
      <t>Марина, 2002</t>
    </r>
  </si>
  <si>
    <r>
      <t xml:space="preserve">ГАЛЕЕВА </t>
    </r>
    <r>
      <rPr>
        <sz val="11"/>
        <color theme="1"/>
        <rFont val="Verdana"/>
        <family val="2"/>
        <charset val="204"/>
      </rPr>
      <t>Олеся, 2003</t>
    </r>
  </si>
  <si>
    <r>
      <t>ЭВКАЛИПТ</t>
    </r>
    <r>
      <rPr>
        <sz val="11"/>
        <rFont val="Verdana"/>
        <family val="2"/>
        <charset val="204"/>
      </rPr>
      <t>-07,мер.,гнед.,трак., Эксперт, КФХ "Простор"</t>
    </r>
  </si>
  <si>
    <r>
      <t xml:space="preserve">ГЛУМОВА </t>
    </r>
    <r>
      <rPr>
        <sz val="11"/>
        <color theme="1"/>
        <rFont val="Verdana"/>
        <family val="2"/>
        <charset val="204"/>
      </rPr>
      <t>Татьяна, 2003</t>
    </r>
  </si>
  <si>
    <r>
      <t>МИДАС</t>
    </r>
    <r>
      <rPr>
        <sz val="11"/>
        <rFont val="Verdana"/>
        <family val="2"/>
        <charset val="204"/>
      </rPr>
      <t>-08,мер.,гнед.,трак-рыс.,Поручик, КФХ"Простор"</t>
    </r>
  </si>
  <si>
    <r>
      <t xml:space="preserve">ЦЕЛОВАЛЬНОВА </t>
    </r>
    <r>
      <rPr>
        <sz val="11"/>
        <rFont val="Verdana"/>
        <family val="2"/>
        <charset val="204"/>
      </rPr>
      <t>София, 2003</t>
    </r>
  </si>
  <si>
    <r>
      <t>АВАТАР-</t>
    </r>
    <r>
      <rPr>
        <sz val="11"/>
        <rFont val="Verdana"/>
        <family val="2"/>
        <charset val="204"/>
      </rPr>
      <t>05,мер.,сер.,полукр.,Темп, Перевозский к/з</t>
    </r>
  </si>
  <si>
    <r>
      <t xml:space="preserve">КОРНИЛОВА </t>
    </r>
    <r>
      <rPr>
        <sz val="11"/>
        <rFont val="Verdana"/>
        <family val="2"/>
        <charset val="204"/>
      </rPr>
      <t>Анастасия, 2003</t>
    </r>
  </si>
  <si>
    <r>
      <t xml:space="preserve">КАЗАРИНА </t>
    </r>
    <r>
      <rPr>
        <sz val="11"/>
        <rFont val="Verdana"/>
        <family val="2"/>
        <charset val="204"/>
      </rPr>
      <t>Диана, 2004</t>
    </r>
  </si>
  <si>
    <r>
      <t>ГОТХАРД</t>
    </r>
    <r>
      <rPr>
        <sz val="11"/>
        <rFont val="Verdana"/>
        <family val="2"/>
        <charset val="204"/>
      </rPr>
      <t>-11,мер.,рыж.,полукр.,Фредолле, ООО Россия</t>
    </r>
  </si>
  <si>
    <t>Юноши/девушки</t>
  </si>
  <si>
    <r>
      <t xml:space="preserve">Судьи: </t>
    </r>
    <r>
      <rPr>
        <sz val="14"/>
        <color theme="1"/>
        <rFont val="Verdana"/>
        <family val="2"/>
        <charset val="204"/>
      </rPr>
      <t>Е-Ахачинский А.(ВК, г.С-Петербург).,</t>
    </r>
    <r>
      <rPr>
        <b/>
        <sz val="14"/>
        <color theme="1"/>
        <rFont val="Verdana"/>
        <family val="2"/>
        <charset val="204"/>
      </rPr>
      <t>С-Цветаева С.(ВК,Московская обл.),</t>
    </r>
    <r>
      <rPr>
        <sz val="14"/>
        <color theme="1"/>
        <rFont val="Verdana"/>
        <family val="2"/>
        <charset val="204"/>
      </rPr>
      <t>М-Соколова О.(ВК, Нижегородская обл.).</t>
    </r>
  </si>
  <si>
    <t>Юниоры/юниорки</t>
  </si>
  <si>
    <r>
      <t xml:space="preserve">ПАНКОВ </t>
    </r>
    <r>
      <rPr>
        <sz val="11"/>
        <color theme="1"/>
        <rFont val="Verdana"/>
        <family val="2"/>
        <charset val="204"/>
      </rPr>
      <t>Владимир, 1999</t>
    </r>
  </si>
  <si>
    <r>
      <t>ЭЛЬБРУС</t>
    </r>
    <r>
      <rPr>
        <sz val="11"/>
        <rFont val="Verdana"/>
        <family val="2"/>
        <charset val="204"/>
      </rPr>
      <t>-09,мер.,вор.,УВП,Бридж,Украина</t>
    </r>
  </si>
  <si>
    <r>
      <t xml:space="preserve">КИСТАНОВА </t>
    </r>
    <r>
      <rPr>
        <sz val="11"/>
        <color theme="1"/>
        <rFont val="Verdana"/>
        <family val="2"/>
        <charset val="204"/>
      </rPr>
      <t>Анастасия, 2000</t>
    </r>
  </si>
  <si>
    <r>
      <t>ЗАТОН</t>
    </r>
    <r>
      <rPr>
        <sz val="11"/>
        <rFont val="Verdana"/>
        <family val="2"/>
        <charset val="204"/>
      </rPr>
      <t>-07,мер.,гнед.,англо-трак.,Творец</t>
    </r>
  </si>
  <si>
    <r>
      <t>БОР</t>
    </r>
    <r>
      <rPr>
        <sz val="11"/>
        <rFont val="Verdana"/>
        <family val="2"/>
        <charset val="204"/>
      </rPr>
      <t xml:space="preserve"> Арина, 1998</t>
    </r>
  </si>
  <si>
    <r>
      <t>РОМ БОЙ</t>
    </r>
    <r>
      <rPr>
        <sz val="11"/>
        <rFont val="Verdana"/>
        <family val="2"/>
        <charset val="204"/>
      </rPr>
      <t>-05,мер.,рыж.,буд.,Росчерк,Донской к/з</t>
    </r>
  </si>
  <si>
    <r>
      <t xml:space="preserve">НЕТРУСОВА </t>
    </r>
    <r>
      <rPr>
        <sz val="11"/>
        <rFont val="Verdana"/>
        <family val="2"/>
        <charset val="204"/>
      </rPr>
      <t>Алена, 2000</t>
    </r>
  </si>
  <si>
    <r>
      <t xml:space="preserve">МОКЕЕВА </t>
    </r>
    <r>
      <rPr>
        <sz val="11"/>
        <rFont val="Verdana"/>
        <family val="2"/>
        <charset val="204"/>
      </rPr>
      <t>Александра, 2000</t>
    </r>
  </si>
  <si>
    <r>
      <t>ВАЛЬС МЕНДЕЛЬСОНА</t>
    </r>
    <r>
      <rPr>
        <sz val="11"/>
        <rFont val="Verdana"/>
        <family val="2"/>
        <charset val="204"/>
      </rPr>
      <t>-08, мер., кар., ган., Вихорь из Полочан, с. Починки</t>
    </r>
  </si>
  <si>
    <r>
      <t xml:space="preserve">ДЕДИКОВА </t>
    </r>
    <r>
      <rPr>
        <sz val="11"/>
        <rFont val="Verdana"/>
        <family val="2"/>
        <charset val="204"/>
      </rPr>
      <t>Екатерина, 1998</t>
    </r>
  </si>
  <si>
    <r>
      <t xml:space="preserve">КОЛОБОВА </t>
    </r>
    <r>
      <rPr>
        <sz val="11"/>
        <rFont val="Verdana"/>
        <family val="2"/>
        <charset val="204"/>
      </rPr>
      <t>София, 2000</t>
    </r>
  </si>
  <si>
    <r>
      <t>ДЕСТИНАДО ДЕ КОРАЗОН</t>
    </r>
    <r>
      <rPr>
        <sz val="11"/>
        <rFont val="Verdana"/>
        <family val="2"/>
        <charset val="204"/>
      </rPr>
      <t>-11,мер.,сер.,андал., Диджитал,Испания</t>
    </r>
  </si>
  <si>
    <r>
      <t xml:space="preserve">ЛАГУНОВА </t>
    </r>
    <r>
      <rPr>
        <sz val="11"/>
        <color theme="1"/>
        <rFont val="Verdana"/>
        <family val="2"/>
        <charset val="204"/>
      </rPr>
      <t>Алена, 1999</t>
    </r>
  </si>
  <si>
    <r>
      <t>САПФИР</t>
    </r>
    <r>
      <rPr>
        <sz val="11"/>
        <rFont val="Verdana"/>
        <family val="2"/>
        <charset val="204"/>
      </rPr>
      <t>-04,мер.,тем-сер.,терск., Статист,Ставропольский край</t>
    </r>
  </si>
  <si>
    <r>
      <t>КАИР</t>
    </r>
    <r>
      <rPr>
        <sz val="11"/>
        <rFont val="Verdana"/>
        <family val="2"/>
        <charset val="204"/>
      </rPr>
      <t>-12,мер.,гнед.,полукр.,Кипр, КФХ"Простор"</t>
    </r>
  </si>
  <si>
    <r>
      <t xml:space="preserve">БЕССОНОВА </t>
    </r>
    <r>
      <rPr>
        <sz val="11"/>
        <rFont val="Verdana"/>
        <family val="2"/>
        <charset val="204"/>
      </rPr>
      <t>Валерия, 2004</t>
    </r>
  </si>
  <si>
    <t>Командное Первенство Нижегородской области</t>
  </si>
  <si>
    <t>Командное Первенство Нижегородской область</t>
  </si>
  <si>
    <r>
      <t>САМБА</t>
    </r>
    <r>
      <rPr>
        <sz val="8"/>
        <rFont val="Verdana"/>
        <family val="2"/>
        <charset val="204"/>
      </rPr>
      <t>-06,коб.,сер.,ганн., Маркиз,Украина</t>
    </r>
  </si>
  <si>
    <r>
      <t>ПИТЕР ПЭН</t>
    </r>
    <r>
      <rPr>
        <sz val="8"/>
        <rFont val="Verdana"/>
        <family val="2"/>
        <charset val="204"/>
      </rPr>
      <t>-04,жер.,рыж.,трак.,Обзор, Германия</t>
    </r>
  </si>
  <si>
    <t>Молодые лошади 6ти лет</t>
  </si>
  <si>
    <t>Н</t>
  </si>
  <si>
    <t>В</t>
  </si>
  <si>
    <r>
      <t xml:space="preserve">Судьи: </t>
    </r>
    <r>
      <rPr>
        <sz val="14"/>
        <color theme="1"/>
        <rFont val="Verdana"/>
        <family val="2"/>
        <charset val="204"/>
      </rPr>
      <t>Е-Ахачинский А.(ВК, г.С-Петербург),Н-Костерина О.(1К, Нижегородская обл.),</t>
    </r>
    <r>
      <rPr>
        <b/>
        <sz val="14"/>
        <color theme="1"/>
        <rFont val="Verdana"/>
        <family val="2"/>
        <charset val="204"/>
      </rPr>
      <t>С-Ирсецкая Е.(1К, Нижегородская обл.),</t>
    </r>
    <r>
      <rPr>
        <sz val="14"/>
        <color theme="1"/>
        <rFont val="Verdana"/>
        <family val="2"/>
        <charset val="204"/>
      </rPr>
      <t>М-Соколова О.(ВК, Нижегородская обл.)В-Цветаева С.(ВК,Московская обл.).</t>
    </r>
  </si>
  <si>
    <t>Командный Приз              %</t>
  </si>
  <si>
    <t>Личный Приз           %</t>
  </si>
  <si>
    <r>
      <t>ВИЗАНТИЯ</t>
    </r>
    <r>
      <rPr>
        <sz val="8"/>
        <rFont val="Verdana"/>
        <family val="2"/>
        <charset val="204"/>
      </rPr>
      <t>-02,коб.,рыж.,трак.,Торнадо, Республика Марий Эл</t>
    </r>
  </si>
  <si>
    <t>002182</t>
  </si>
  <si>
    <r>
      <t>ВИЗАНТИЯ</t>
    </r>
    <r>
      <rPr>
        <sz val="11"/>
        <rFont val="Verdana"/>
        <family val="2"/>
        <charset val="204"/>
      </rPr>
      <t>-02,коб.,рыж.,трак.,Торнадо, Республика Марий Эл</t>
    </r>
  </si>
  <si>
    <r>
      <t>ВИЗАНТИЯ</t>
    </r>
    <r>
      <rPr>
        <sz val="8"/>
        <rFont val="Verdana"/>
        <family val="2"/>
        <charset val="204"/>
      </rPr>
      <t>-02,коб.,рыж.,трак., Торнадо, Республика Марий Эл</t>
    </r>
  </si>
  <si>
    <r>
      <t>БУДИМИР</t>
    </r>
    <r>
      <rPr>
        <sz val="8"/>
        <rFont val="Verdana"/>
        <family val="2"/>
        <charset val="204"/>
      </rPr>
      <t>-08,мер.,гнед., полукр.,Ростовская обл.</t>
    </r>
  </si>
  <si>
    <r>
      <t>НЭО</t>
    </r>
    <r>
      <rPr>
        <sz val="8"/>
        <rFont val="Verdana"/>
        <family val="2"/>
        <charset val="204"/>
      </rPr>
      <t>-11,мер.,вор.,полукр., Дигор,Ставропольский край</t>
    </r>
  </si>
  <si>
    <r>
      <t>БАГЕТ</t>
    </r>
    <r>
      <rPr>
        <sz val="8"/>
        <rFont val="Verdana"/>
        <family val="2"/>
        <charset val="204"/>
      </rPr>
      <t>-12,мер.,рыж.,полукр., Гавалеор, Нижегородская область</t>
    </r>
  </si>
  <si>
    <r>
      <t>ЭКСПЕРТ</t>
    </r>
    <r>
      <rPr>
        <sz val="8"/>
        <rFont val="Verdana"/>
        <family val="2"/>
        <charset val="204"/>
      </rPr>
      <t>-02,жер.,гнед.,полукр., Эфес, Алтайский край</t>
    </r>
  </si>
  <si>
    <r>
      <t>ХАММЕР</t>
    </r>
    <r>
      <rPr>
        <sz val="8"/>
        <rFont val="Verdana"/>
        <family val="2"/>
        <charset val="204"/>
      </rPr>
      <t>-04,мер.,рыж.,полукр., Россия</t>
    </r>
  </si>
  <si>
    <r>
      <t>КВИЛЛО</t>
    </r>
    <r>
      <rPr>
        <sz val="11"/>
        <rFont val="Verdana"/>
        <family val="2"/>
        <charset val="204"/>
      </rPr>
      <t>-05,мер.,сер.,андалуз.,Гусарапо, Испания</t>
    </r>
  </si>
  <si>
    <r>
      <t>САПФИР</t>
    </r>
    <r>
      <rPr>
        <sz val="12"/>
        <rFont val="Verdana"/>
        <family val="2"/>
        <charset val="204"/>
      </rPr>
      <t>-04,мер.,тем-сер.,терск.,Статист,савропольский край</t>
    </r>
  </si>
  <si>
    <r>
      <t xml:space="preserve">НЕТРУСОВА </t>
    </r>
    <r>
      <rPr>
        <sz val="12"/>
        <rFont val="Verdana"/>
        <family val="2"/>
        <charset val="204"/>
      </rPr>
      <t>Алена, 2000</t>
    </r>
  </si>
  <si>
    <r>
      <rPr>
        <b/>
        <sz val="12"/>
        <rFont val="Verdana"/>
        <family val="2"/>
        <charset val="204"/>
      </rPr>
      <t>ПРОЗЕРПИНА</t>
    </r>
    <r>
      <rPr>
        <sz val="12"/>
        <rFont val="Verdana"/>
        <family val="2"/>
        <charset val="204"/>
      </rPr>
      <t>-08,коб.,гнед.,трак.,Полис, Нижегородская область</t>
    </r>
  </si>
  <si>
    <r>
      <t xml:space="preserve">ПАНКОВ </t>
    </r>
    <r>
      <rPr>
        <sz val="12"/>
        <color theme="1"/>
        <rFont val="Verdana"/>
        <family val="2"/>
        <charset val="204"/>
      </rPr>
      <t>Владимир, 1999</t>
    </r>
  </si>
  <si>
    <r>
      <t>ИНКРУСТАЦИЯ ДИАМАНТ</t>
    </r>
    <r>
      <rPr>
        <sz val="12"/>
        <rFont val="Verdana"/>
        <family val="2"/>
        <charset val="204"/>
      </rPr>
      <t>-11,коб.,гнед.,УВП, Сандрос Диамант,Украина</t>
    </r>
  </si>
  <si>
    <r>
      <t xml:space="preserve">ЛАГУНОВА </t>
    </r>
    <r>
      <rPr>
        <sz val="12"/>
        <color theme="1"/>
        <rFont val="Verdana"/>
        <family val="2"/>
        <charset val="204"/>
      </rPr>
      <t>Алена, 1999</t>
    </r>
  </si>
  <si>
    <r>
      <t>КВИЛЛО</t>
    </r>
    <r>
      <rPr>
        <sz val="12"/>
        <rFont val="Verdana"/>
        <family val="2"/>
        <charset val="204"/>
      </rPr>
      <t>-05,мер.,сер.,андалуз.,Гусарапо,Испания</t>
    </r>
  </si>
  <si>
    <r>
      <t xml:space="preserve">КИСТАНОВА </t>
    </r>
    <r>
      <rPr>
        <sz val="12"/>
        <color theme="1"/>
        <rFont val="Verdana"/>
        <family val="2"/>
        <charset val="204"/>
      </rPr>
      <t>Анастасия, 2000</t>
    </r>
  </si>
  <si>
    <r>
      <t>ЗАТОН</t>
    </r>
    <r>
      <rPr>
        <sz val="12"/>
        <rFont val="Verdana"/>
        <family val="2"/>
        <charset val="204"/>
      </rPr>
      <t>-07,мер.,гнед.,англо-трак.,Творец</t>
    </r>
  </si>
  <si>
    <r>
      <t xml:space="preserve">КОЛОБОВА </t>
    </r>
    <r>
      <rPr>
        <sz val="12"/>
        <rFont val="Verdana"/>
        <family val="2"/>
        <charset val="204"/>
      </rPr>
      <t>София, 2000</t>
    </r>
  </si>
  <si>
    <r>
      <t>ДЕСТИНАДО ДЕ КОРАЗОН</t>
    </r>
    <r>
      <rPr>
        <sz val="12"/>
        <rFont val="Verdana"/>
        <family val="2"/>
        <charset val="204"/>
      </rPr>
      <t>-11,мер.,сер.,андал., Диджитал,Испания</t>
    </r>
  </si>
  <si>
    <r>
      <t>БОР</t>
    </r>
    <r>
      <rPr>
        <sz val="12"/>
        <rFont val="Verdana"/>
        <family val="2"/>
        <charset val="204"/>
      </rPr>
      <t xml:space="preserve"> Арина, 1998</t>
    </r>
  </si>
  <si>
    <r>
      <t>РОМ БОЙ</t>
    </r>
    <r>
      <rPr>
        <sz val="12"/>
        <rFont val="Verdana"/>
        <family val="2"/>
        <charset val="204"/>
      </rPr>
      <t>-05,мер.,рыж.,буд.,Росчерк,Донской к/з</t>
    </r>
  </si>
  <si>
    <r>
      <t xml:space="preserve">МОКЕЕВА </t>
    </r>
    <r>
      <rPr>
        <sz val="12"/>
        <rFont val="Verdana"/>
        <family val="2"/>
        <charset val="204"/>
      </rPr>
      <t>Александра, 2000</t>
    </r>
  </si>
  <si>
    <r>
      <t>ВАЛЬС МЕНДЕЛЬСОНА</t>
    </r>
    <r>
      <rPr>
        <sz val="12"/>
        <rFont val="Verdana"/>
        <family val="2"/>
        <charset val="204"/>
      </rPr>
      <t>-08, мер., кар., ган., Вихорь из Полочан, с. Починки</t>
    </r>
  </si>
  <si>
    <r>
      <t xml:space="preserve">ДЕДИКОВА </t>
    </r>
    <r>
      <rPr>
        <sz val="12"/>
        <rFont val="Verdana"/>
        <family val="2"/>
        <charset val="204"/>
      </rPr>
      <t>Екатерина, 1998</t>
    </r>
  </si>
  <si>
    <r>
      <t>ЭЛЬБРУС</t>
    </r>
    <r>
      <rPr>
        <sz val="12"/>
        <rFont val="Verdana"/>
        <family val="2"/>
        <charset val="204"/>
      </rPr>
      <t>-09,мер.,вор.,УВП,Бридж,Украина</t>
    </r>
  </si>
  <si>
    <r>
      <t xml:space="preserve">АДАМЧИК </t>
    </r>
    <r>
      <rPr>
        <sz val="12"/>
        <rFont val="Verdana"/>
        <family val="2"/>
        <charset val="204"/>
      </rPr>
      <t>Юлия, 2000</t>
    </r>
  </si>
  <si>
    <r>
      <t>СОФИСТ</t>
    </r>
    <r>
      <rPr>
        <sz val="12"/>
        <rFont val="Verdana"/>
        <family val="2"/>
        <charset val="204"/>
      </rPr>
      <t>-06,жер.,гнед.,ганн.,Икар,КФХ "Простор"</t>
    </r>
  </si>
  <si>
    <r>
      <t>ГАРНИЗОН</t>
    </r>
    <r>
      <rPr>
        <sz val="14"/>
        <rFont val="Verdana"/>
        <family val="2"/>
        <charset val="204"/>
      </rPr>
      <t>-11,жер.,тем-гнед.,полукр.,Ритм, Нижегородская область</t>
    </r>
  </si>
  <si>
    <r>
      <t xml:space="preserve">Судьи: </t>
    </r>
    <r>
      <rPr>
        <sz val="14"/>
        <color theme="1"/>
        <rFont val="Verdana"/>
        <family val="2"/>
        <charset val="204"/>
      </rPr>
      <t>Е-Соколова О.(ВК, Нижегородская обл.),Н-Цветаева С.(ВК,Московская обл.),</t>
    </r>
    <r>
      <rPr>
        <b/>
        <sz val="14"/>
        <color theme="1"/>
        <rFont val="Verdana"/>
        <family val="2"/>
        <charset val="204"/>
      </rPr>
      <t>С-Ахачинский А.(ВК, г.С-Петербург),</t>
    </r>
    <r>
      <rPr>
        <sz val="14"/>
        <color theme="1"/>
        <rFont val="Verdana"/>
        <family val="2"/>
        <charset val="204"/>
      </rPr>
      <t>М-Костерина О.(1К, Нижегородская обл.),В-Ирсецкая Е.(1К, Нижегородская обл.).</t>
    </r>
  </si>
  <si>
    <t>Мужчины/женщины</t>
  </si>
  <si>
    <r>
      <t xml:space="preserve">МОРОЗОВА </t>
    </r>
    <r>
      <rPr>
        <sz val="14"/>
        <color theme="1"/>
        <rFont val="Verdana"/>
        <family val="2"/>
        <charset val="204"/>
      </rPr>
      <t>Екатерина, 1983</t>
    </r>
  </si>
  <si>
    <r>
      <rPr>
        <b/>
        <sz val="14"/>
        <rFont val="Verdana"/>
        <family val="2"/>
        <charset val="204"/>
      </rPr>
      <t>ВЭЙЛИНГ</t>
    </r>
    <r>
      <rPr>
        <sz val="14"/>
        <rFont val="Verdana"/>
        <family val="2"/>
        <charset val="204"/>
      </rPr>
      <t>-12, жеребец, гн. ган., Эзоп 12, КФХ "Простор"</t>
    </r>
  </si>
  <si>
    <r>
      <t xml:space="preserve">ЛИПАТОВА </t>
    </r>
    <r>
      <rPr>
        <sz val="14"/>
        <color theme="1"/>
        <rFont val="Verdana"/>
        <family val="2"/>
        <charset val="204"/>
      </rPr>
      <t>Валерия, 1995</t>
    </r>
  </si>
  <si>
    <r>
      <t>ОКСФОРД</t>
    </r>
    <r>
      <rPr>
        <sz val="14"/>
        <rFont val="Verdana"/>
        <family val="2"/>
        <charset val="204"/>
      </rPr>
      <t>-08,мер.,сер.,УВП,Образец,Украина</t>
    </r>
  </si>
  <si>
    <r>
      <t xml:space="preserve">САНДАКОВА </t>
    </r>
    <r>
      <rPr>
        <sz val="14"/>
        <rFont val="Verdana"/>
        <family val="2"/>
        <charset val="204"/>
      </rPr>
      <t>Анастасия, 1992</t>
    </r>
  </si>
  <si>
    <r>
      <t>АРХИМЕД</t>
    </r>
    <r>
      <rPr>
        <sz val="14"/>
        <rFont val="Verdana"/>
        <family val="2"/>
        <charset val="204"/>
      </rPr>
      <t>-09,мер.,гнед.,трак.,Антигон 9, Нижегородская обл.</t>
    </r>
  </si>
  <si>
    <r>
      <t xml:space="preserve">КУЗНЕЦОВА </t>
    </r>
    <r>
      <rPr>
        <sz val="14"/>
        <rFont val="Verdana"/>
        <family val="2"/>
        <charset val="204"/>
      </rPr>
      <t>Вера, 1991</t>
    </r>
  </si>
  <si>
    <r>
      <t>ГАЙДУВСЫЗ ШАХ</t>
    </r>
    <r>
      <rPr>
        <sz val="14"/>
        <rFont val="Verdana"/>
        <family val="2"/>
        <charset val="204"/>
      </rPr>
      <t>-08,жер.,сол.,ахалт.,Галалы, Россия</t>
    </r>
  </si>
  <si>
    <r>
      <t xml:space="preserve">СОКОЛОВА </t>
    </r>
    <r>
      <rPr>
        <sz val="14"/>
        <rFont val="Verdana"/>
        <family val="2"/>
        <charset val="204"/>
      </rPr>
      <t>Мария, 1987</t>
    </r>
  </si>
  <si>
    <r>
      <rPr>
        <b/>
        <sz val="14"/>
        <rFont val="Verdana"/>
        <family val="2"/>
        <charset val="204"/>
      </rPr>
      <t>ПРОЗЕРПИНА</t>
    </r>
    <r>
      <rPr>
        <sz val="14"/>
        <rFont val="Verdana"/>
        <family val="2"/>
        <charset val="204"/>
      </rPr>
      <t>-08,коб.,гнед.,трак.,Полис, Нижегородская область</t>
    </r>
  </si>
  <si>
    <r>
      <t xml:space="preserve">ДУКСИНА </t>
    </r>
    <r>
      <rPr>
        <sz val="14"/>
        <color theme="1"/>
        <rFont val="Verdana"/>
        <family val="2"/>
        <charset val="204"/>
      </rPr>
      <t xml:space="preserve">Анастасия, 1994 </t>
    </r>
  </si>
  <si>
    <r>
      <t>ХАН ТЕНГРИ</t>
    </r>
    <r>
      <rPr>
        <sz val="14"/>
        <rFont val="Verdana"/>
        <family val="2"/>
        <charset val="204"/>
      </rPr>
      <t>-10,мер.,гнед.,полукр.,Август, КФХ"Простор"</t>
    </r>
  </si>
  <si>
    <r>
      <t xml:space="preserve">Судьи: </t>
    </r>
    <r>
      <rPr>
        <sz val="16"/>
        <color theme="1"/>
        <rFont val="Verdana"/>
        <family val="2"/>
        <charset val="204"/>
      </rPr>
      <t>Е-Ахачинский А.(ВК, г.С-Петербург),</t>
    </r>
    <r>
      <rPr>
        <b/>
        <sz val="16"/>
        <color theme="1"/>
        <rFont val="Verdana"/>
        <family val="2"/>
        <charset val="204"/>
      </rPr>
      <t>С-Соколова О.(ВК, Нижегородская обл.),</t>
    </r>
    <r>
      <rPr>
        <sz val="16"/>
        <color theme="1"/>
        <rFont val="Verdana"/>
        <family val="2"/>
        <charset val="204"/>
      </rPr>
      <t>М-Цветаева С.(ВК,Московская обл.).</t>
    </r>
  </si>
  <si>
    <r>
      <t xml:space="preserve">ЛОКТЕВА </t>
    </r>
    <r>
      <rPr>
        <sz val="18"/>
        <rFont val="Verdana"/>
        <family val="2"/>
        <charset val="204"/>
      </rPr>
      <t>Елизавета, 2002</t>
    </r>
  </si>
  <si>
    <r>
      <t>ГОТХАРД</t>
    </r>
    <r>
      <rPr>
        <sz val="18"/>
        <rFont val="Verdana"/>
        <family val="2"/>
        <charset val="204"/>
      </rPr>
      <t>-11,мер.,рыж.,полукр.,Фредолле, ООО Россия</t>
    </r>
  </si>
  <si>
    <r>
      <t xml:space="preserve">ГОРНУШЕНКОВА </t>
    </r>
    <r>
      <rPr>
        <sz val="18"/>
        <color theme="1"/>
        <rFont val="Verdana"/>
        <family val="2"/>
        <charset val="204"/>
      </rPr>
      <t>Диана, 2004</t>
    </r>
  </si>
  <si>
    <r>
      <t>ПАРАДОКС</t>
    </r>
    <r>
      <rPr>
        <sz val="18"/>
        <rFont val="Verdana"/>
        <family val="2"/>
        <charset val="204"/>
      </rPr>
      <t>-08,мер.,гнед.,трак.,Виконт, КФХ"Простор"</t>
    </r>
  </si>
  <si>
    <r>
      <t xml:space="preserve">ГОРОДНОВ </t>
    </r>
    <r>
      <rPr>
        <sz val="18"/>
        <rFont val="Verdana"/>
        <family val="2"/>
        <charset val="204"/>
      </rPr>
      <t>Даниил, 2003</t>
    </r>
  </si>
  <si>
    <r>
      <t>ПЕТЕРГОФФ</t>
    </r>
    <r>
      <rPr>
        <sz val="18"/>
        <rFont val="Verdana"/>
        <family val="2"/>
        <charset val="204"/>
      </rPr>
      <t>-07,жер.,тем-гнед.,рус.верх.,Горец, Московская обл.</t>
    </r>
  </si>
  <si>
    <r>
      <t>ХИТОН</t>
    </r>
    <r>
      <rPr>
        <sz val="18"/>
        <rFont val="Verdana"/>
        <family val="2"/>
        <charset val="204"/>
      </rPr>
      <t>-05,мер.,сер.,трак.,Темп,ФКПЗ Перевозский</t>
    </r>
  </si>
  <si>
    <r>
      <t xml:space="preserve">ШИЛЬНОВА </t>
    </r>
    <r>
      <rPr>
        <sz val="18"/>
        <rFont val="Verdana"/>
        <family val="2"/>
        <charset val="204"/>
      </rPr>
      <t>Александра, 2003</t>
    </r>
  </si>
  <si>
    <r>
      <t>САПФИР</t>
    </r>
    <r>
      <rPr>
        <sz val="18"/>
        <rFont val="Verdana"/>
        <family val="2"/>
        <charset val="204"/>
      </rPr>
      <t>-04,мер.,тем-сер.,терск.,Статист,савропольский край</t>
    </r>
  </si>
  <si>
    <r>
      <t xml:space="preserve">СЕДЫШЕВА </t>
    </r>
    <r>
      <rPr>
        <sz val="18"/>
        <rFont val="Verdana"/>
        <family val="2"/>
        <charset val="204"/>
      </rPr>
      <t>Елизавета, 2003</t>
    </r>
  </si>
  <si>
    <r>
      <t>АЛЬБИАНО</t>
    </r>
    <r>
      <rPr>
        <sz val="18"/>
        <rFont val="Verdana"/>
        <family val="2"/>
        <charset val="204"/>
      </rPr>
      <t>-06,мер.,вор.,рус.верх.,Атом, Старожиловский к/з</t>
    </r>
  </si>
  <si>
    <r>
      <t xml:space="preserve">АРТЕМЬЕВА </t>
    </r>
    <r>
      <rPr>
        <sz val="18"/>
        <color theme="1"/>
        <rFont val="Verdana"/>
        <family val="2"/>
        <charset val="204"/>
      </rPr>
      <t>Мария, 2003</t>
    </r>
  </si>
  <si>
    <r>
      <t>КЕНИЯ</t>
    </r>
    <r>
      <rPr>
        <sz val="18"/>
        <rFont val="Verdana"/>
        <family val="2"/>
        <charset val="204"/>
      </rPr>
      <t>-11,коб.,вор.,великоп.,Хингис,Польша</t>
    </r>
  </si>
  <si>
    <r>
      <t xml:space="preserve">УСМАНОВА </t>
    </r>
    <r>
      <rPr>
        <sz val="18"/>
        <color theme="1"/>
        <rFont val="Verdana"/>
        <family val="2"/>
        <charset val="204"/>
      </rPr>
      <t>Яна, 2002</t>
    </r>
  </si>
  <si>
    <r>
      <t>САНДЕРРО</t>
    </r>
    <r>
      <rPr>
        <sz val="18"/>
        <rFont val="Verdana"/>
        <family val="2"/>
        <charset val="204"/>
      </rPr>
      <t>-08,мер.,вор.,ольд.,Сир Донерхолл, Германия</t>
    </r>
  </si>
  <si>
    <r>
      <t xml:space="preserve">КУЗНЕЦОВА </t>
    </r>
    <r>
      <rPr>
        <sz val="18"/>
        <rFont val="Verdana"/>
        <family val="2"/>
        <charset val="204"/>
      </rPr>
      <t>Анна, 2003</t>
    </r>
  </si>
  <si>
    <r>
      <rPr>
        <b/>
        <sz val="18"/>
        <rFont val="Verdana"/>
        <family val="2"/>
        <charset val="204"/>
      </rPr>
      <t>РУМПЕЛЬ</t>
    </r>
    <r>
      <rPr>
        <sz val="18"/>
        <rFont val="Verdana"/>
        <family val="2"/>
        <charset val="204"/>
      </rPr>
      <t>-01, мерин, сер. полукр., Румянец, Краснодарский край</t>
    </r>
  </si>
  <si>
    <r>
      <t xml:space="preserve">ЕРМОЛАЕВА </t>
    </r>
    <r>
      <rPr>
        <sz val="18"/>
        <rFont val="Verdana"/>
        <family val="2"/>
        <charset val="204"/>
      </rPr>
      <t>Ксения, 2001</t>
    </r>
  </si>
  <si>
    <r>
      <t>ДИПЛОМАТ</t>
    </r>
    <r>
      <rPr>
        <sz val="18"/>
        <rFont val="Verdana"/>
        <family val="2"/>
        <charset val="204"/>
      </rPr>
      <t>-05, мер,гнед.,трак.. Темп</t>
    </r>
  </si>
  <si>
    <r>
      <t xml:space="preserve">ПОЛЕЙЧУК </t>
    </r>
    <r>
      <rPr>
        <sz val="18"/>
        <rFont val="Verdana"/>
        <family val="2"/>
        <charset val="204"/>
      </rPr>
      <t>Юлия, 2004</t>
    </r>
  </si>
  <si>
    <r>
      <t>ГАРНИЗОН</t>
    </r>
    <r>
      <rPr>
        <sz val="18"/>
        <rFont val="Verdana"/>
        <family val="2"/>
        <charset val="204"/>
      </rPr>
      <t>-11,жер.,тем-гнед.,полукр.,Ритм, Нижегородская область</t>
    </r>
  </si>
  <si>
    <r>
      <t xml:space="preserve">РЕШЕТНИКОВА </t>
    </r>
    <r>
      <rPr>
        <sz val="18"/>
        <rFont val="Verdana"/>
        <family val="2"/>
        <charset val="204"/>
      </rPr>
      <t>Анастасия, 2004</t>
    </r>
  </si>
  <si>
    <r>
      <t>ГАЛИРАД</t>
    </r>
    <r>
      <rPr>
        <sz val="18"/>
        <rFont val="Verdana"/>
        <family val="2"/>
        <charset val="204"/>
      </rPr>
      <t>-07,мер.,гнед.,трак-латв.,Грифель 2, Московская область</t>
    </r>
  </si>
  <si>
    <r>
      <t xml:space="preserve">КОЛОКОЛЬНИКОВА </t>
    </r>
    <r>
      <rPr>
        <sz val="18"/>
        <color theme="1"/>
        <rFont val="Verdana"/>
        <family val="2"/>
        <charset val="204"/>
      </rPr>
      <t>Оксана, 2001</t>
    </r>
  </si>
  <si>
    <r>
      <t>КАИР</t>
    </r>
    <r>
      <rPr>
        <sz val="18"/>
        <rFont val="Verdana"/>
        <family val="2"/>
        <charset val="204"/>
      </rPr>
      <t>-12,мер.,гнед.,полукр.,Кипр, КФХ"Простор"</t>
    </r>
  </si>
  <si>
    <r>
      <t xml:space="preserve">КОРНИЛОВА </t>
    </r>
    <r>
      <rPr>
        <sz val="18"/>
        <rFont val="Verdana"/>
        <family val="2"/>
        <charset val="204"/>
      </rPr>
      <t>Анастасия, 2003</t>
    </r>
  </si>
  <si>
    <r>
      <t xml:space="preserve">ЦЕЛОВАЛЬНОВА </t>
    </r>
    <r>
      <rPr>
        <sz val="18"/>
        <rFont val="Verdana"/>
        <family val="2"/>
        <charset val="204"/>
      </rPr>
      <t>София, 2003</t>
    </r>
  </si>
  <si>
    <r>
      <t>АВАТАР-</t>
    </r>
    <r>
      <rPr>
        <sz val="18"/>
        <rFont val="Verdana"/>
        <family val="2"/>
        <charset val="204"/>
      </rPr>
      <t>05,мер.,сер.,полукр.,Темп, Перевозский к/з</t>
    </r>
  </si>
  <si>
    <r>
      <t xml:space="preserve">ГОРБАЧЕВА </t>
    </r>
    <r>
      <rPr>
        <sz val="18"/>
        <color theme="1"/>
        <rFont val="Verdana"/>
        <family val="2"/>
        <charset val="204"/>
      </rPr>
      <t>Александра, 2004</t>
    </r>
  </si>
  <si>
    <r>
      <t xml:space="preserve">СЕРЕДЮК </t>
    </r>
    <r>
      <rPr>
        <sz val="18"/>
        <rFont val="Verdana"/>
        <family val="2"/>
        <charset val="204"/>
      </rPr>
      <t>Анастасия, 2003</t>
    </r>
  </si>
  <si>
    <r>
      <t>ГИБРАЛТАР</t>
    </r>
    <r>
      <rPr>
        <sz val="18"/>
        <rFont val="Verdana"/>
        <family val="2"/>
        <charset val="204"/>
      </rPr>
      <t>-07, мер., гнед., орл. рыс., Беркут</t>
    </r>
  </si>
  <si>
    <r>
      <t xml:space="preserve">МОРЕПЛАВЦЕВА </t>
    </r>
    <r>
      <rPr>
        <sz val="18"/>
        <rFont val="Verdana"/>
        <family val="2"/>
        <charset val="204"/>
      </rPr>
      <t>Ольга, 2002</t>
    </r>
  </si>
  <si>
    <r>
      <t>ЭСКОРТ-</t>
    </r>
    <r>
      <rPr>
        <sz val="18"/>
        <rFont val="Verdana"/>
        <family val="2"/>
        <charset val="204"/>
      </rPr>
      <t>05,мер.,гнед.,трак.,СШОР по СП и КС</t>
    </r>
  </si>
  <si>
    <r>
      <t xml:space="preserve">ДУНДУКОВА </t>
    </r>
    <r>
      <rPr>
        <sz val="18"/>
        <color theme="1"/>
        <rFont val="Verdana"/>
        <family val="2"/>
        <charset val="204"/>
      </rPr>
      <t>Дарья, 2002</t>
    </r>
  </si>
  <si>
    <r>
      <t>ХЕЛИОС</t>
    </r>
    <r>
      <rPr>
        <sz val="18"/>
        <rFont val="Verdana"/>
        <family val="2"/>
        <charset val="204"/>
      </rPr>
      <t>-08,мер.,рыж.,трак.,Сбор,ГЗК Кировский</t>
    </r>
  </si>
  <si>
    <r>
      <t xml:space="preserve">МУРАВЬЕВА </t>
    </r>
    <r>
      <rPr>
        <sz val="18"/>
        <color theme="1"/>
        <rFont val="Verdana"/>
        <family val="2"/>
        <charset val="204"/>
      </rPr>
      <t xml:space="preserve"> Евгения, 2004</t>
    </r>
  </si>
  <si>
    <r>
      <t>ДЕНВЕР</t>
    </r>
    <r>
      <rPr>
        <sz val="18"/>
        <rFont val="Verdana"/>
        <family val="2"/>
        <charset val="204"/>
      </rPr>
      <t>-10,мер.,гнед.,полукр.,Батист,ГПКЗ "Прилепский"</t>
    </r>
  </si>
  <si>
    <r>
      <t xml:space="preserve">БЕССОНОВА </t>
    </r>
    <r>
      <rPr>
        <sz val="18"/>
        <rFont val="Verdana"/>
        <family val="2"/>
        <charset val="204"/>
      </rPr>
      <t>Валерия, 2004</t>
    </r>
  </si>
  <si>
    <r>
      <t xml:space="preserve">ГРОМОВА </t>
    </r>
    <r>
      <rPr>
        <sz val="18"/>
        <color theme="1"/>
        <rFont val="Verdana"/>
        <family val="2"/>
        <charset val="204"/>
      </rPr>
      <t>Анастасия, 2004</t>
    </r>
  </si>
  <si>
    <r>
      <t xml:space="preserve">Судьи: </t>
    </r>
    <r>
      <rPr>
        <sz val="20"/>
        <color theme="1"/>
        <rFont val="Verdana"/>
        <family val="2"/>
        <charset val="204"/>
      </rPr>
      <t>Е-Цветаева С.(ВК,Московская обл.),Н-Ахачинский А.(ВК, г.С-Петербург),</t>
    </r>
    <r>
      <rPr>
        <b/>
        <sz val="20"/>
        <color theme="1"/>
        <rFont val="Verdana"/>
        <family val="2"/>
        <charset val="204"/>
      </rPr>
      <t>С-Костерина О.(1К, Нижегородская обл.),</t>
    </r>
    <r>
      <rPr>
        <sz val="20"/>
        <color theme="1"/>
        <rFont val="Verdana"/>
        <family val="2"/>
        <charset val="204"/>
      </rPr>
      <t>М-Ирсецкая Е.(1К, Нижегородская обл.),В-Соколова О.(ВК, Нижегородская обл.).</t>
    </r>
  </si>
  <si>
    <r>
      <t xml:space="preserve">Фамилия, </t>
    </r>
    <r>
      <rPr>
        <sz val="16"/>
        <rFont val="Verdana"/>
        <family val="2"/>
        <charset val="204"/>
      </rPr>
      <t>Имя всадника</t>
    </r>
  </si>
  <si>
    <r>
      <t>Кличка лошади, г.р.,</t>
    </r>
    <r>
      <rPr>
        <sz val="16"/>
        <rFont val="Verdana"/>
        <family val="2"/>
        <charset val="204"/>
      </rPr>
      <t xml:space="preserve"> масть, пол, порода, отец, место рождения</t>
    </r>
  </si>
  <si>
    <t xml:space="preserve">Технические результаты </t>
  </si>
  <si>
    <t>место</t>
  </si>
  <si>
    <t>рысь</t>
  </si>
  <si>
    <t>шаг</t>
  </si>
  <si>
    <t>галоп</t>
  </si>
  <si>
    <t>повиновение</t>
  </si>
  <si>
    <t>общее впечатление</t>
  </si>
  <si>
    <t>Кол.ошибок</t>
  </si>
  <si>
    <t>Итого %</t>
  </si>
  <si>
    <t>Тест для лошадей 6-ти лет</t>
  </si>
  <si>
    <t>Ахачинский А.(ВК, г.Санкт-Петербург)</t>
  </si>
  <si>
    <r>
      <rPr>
        <sz val="8"/>
        <color theme="1"/>
        <rFont val="Verdana"/>
        <family val="2"/>
        <charset val="204"/>
      </rPr>
      <t>Судьи:</t>
    </r>
    <r>
      <rPr>
        <b/>
        <sz val="8"/>
        <color theme="1"/>
        <rFont val="Verdana"/>
        <family val="2"/>
        <charset val="204"/>
      </rPr>
      <t>С-Ахачинский А. (ВК, г.Санкт Петербург), Соколова О.(ВК, Нижегородская область), Цветаева С. (ВК, г.Москва)</t>
    </r>
  </si>
  <si>
    <r>
      <t xml:space="preserve">КАШАВИНА </t>
    </r>
    <r>
      <rPr>
        <sz val="14"/>
        <color theme="1"/>
        <rFont val="Verdana"/>
        <family val="2"/>
        <charset val="204"/>
      </rPr>
      <t>Ксения, 1995</t>
    </r>
  </si>
  <si>
    <r>
      <t>МАХЕТЭ</t>
    </r>
    <r>
      <rPr>
        <sz val="14"/>
        <rFont val="Verdana"/>
        <family val="2"/>
        <charset val="204"/>
      </rPr>
      <t>-00,мер.,сер.,андал.,Lecanio</t>
    </r>
  </si>
  <si>
    <r>
      <t xml:space="preserve">НАБИЕВ </t>
    </r>
    <r>
      <rPr>
        <sz val="14"/>
        <color theme="1"/>
        <rFont val="Verdana"/>
        <family val="2"/>
        <charset val="204"/>
      </rPr>
      <t>Тимур, 2003</t>
    </r>
  </si>
  <si>
    <r>
      <t>РОДЕРИК КНЯЗЬ ВАН ВЕЛИС</t>
    </r>
    <r>
      <rPr>
        <sz val="14"/>
        <rFont val="Verdana"/>
        <family val="2"/>
        <charset val="204"/>
      </rPr>
      <t>-13,жер.,вор.,фриз., Хинне 427,Кировская обл.</t>
    </r>
  </si>
  <si>
    <r>
      <t xml:space="preserve">МЕНЬШАВИНА </t>
    </r>
    <r>
      <rPr>
        <sz val="14"/>
        <color theme="1"/>
        <rFont val="Verdana"/>
        <family val="2"/>
        <charset val="204"/>
      </rPr>
      <t>Елена, 1993</t>
    </r>
  </si>
  <si>
    <r>
      <t>СТЭК</t>
    </r>
    <r>
      <rPr>
        <sz val="14"/>
        <rFont val="Verdana"/>
        <family val="2"/>
        <charset val="204"/>
      </rPr>
      <t>-07,мер.,свет-гнед.,трак.,Эрбит, Краснодарский край</t>
    </r>
  </si>
  <si>
    <r>
      <t xml:space="preserve">КУЗНЕЦОВА </t>
    </r>
    <r>
      <rPr>
        <sz val="14"/>
        <rFont val="Verdana"/>
        <family val="2"/>
        <charset val="204"/>
      </rPr>
      <t>Татьяна, 1986</t>
    </r>
  </si>
  <si>
    <r>
      <t xml:space="preserve">КУТУЗОВА </t>
    </r>
    <r>
      <rPr>
        <sz val="14"/>
        <color theme="1"/>
        <rFont val="Verdana"/>
        <family val="2"/>
        <charset val="204"/>
      </rPr>
      <t>Елизвета, 2004</t>
    </r>
  </si>
  <si>
    <r>
      <t xml:space="preserve">Судьи: </t>
    </r>
    <r>
      <rPr>
        <sz val="16"/>
        <color theme="1"/>
        <rFont val="Verdana"/>
        <family val="2"/>
        <charset val="204"/>
      </rPr>
      <t>Е-Ахачинский А.(ВК, г.С-Петербург),</t>
    </r>
    <r>
      <rPr>
        <b/>
        <sz val="16"/>
        <color theme="1"/>
        <rFont val="Verdana"/>
        <family val="2"/>
        <charset val="204"/>
      </rPr>
      <t>С-Соколова О.(ВК, Нижегородская обл.),</t>
    </r>
    <r>
      <rPr>
        <sz val="16"/>
        <color theme="1"/>
        <rFont val="Verdana"/>
        <family val="2"/>
        <charset val="204"/>
      </rPr>
      <t>М-Цветаева С.(ВК,Московская обл.)</t>
    </r>
  </si>
  <si>
    <t>ЭКВИ №1</t>
  </si>
  <si>
    <r>
      <t xml:space="preserve">Судьи: </t>
    </r>
    <r>
      <rPr>
        <sz val="14"/>
        <color theme="1"/>
        <rFont val="Verdana"/>
        <family val="2"/>
        <charset val="204"/>
      </rPr>
      <t>Н-Ахачинский А.(ВК, г.С-Петербург).,</t>
    </r>
    <r>
      <rPr>
        <b/>
        <sz val="14"/>
        <color theme="1"/>
        <rFont val="Verdana"/>
        <family val="2"/>
        <charset val="204"/>
      </rPr>
      <t>С-Цветаева С.(ВК,Московская обл.),</t>
    </r>
    <r>
      <rPr>
        <sz val="14"/>
        <color theme="1"/>
        <rFont val="Verdana"/>
        <family val="2"/>
        <charset val="204"/>
      </rPr>
      <t>В-Соколова О.(ВК, Нижегородская обл.).</t>
    </r>
  </si>
  <si>
    <r>
      <t xml:space="preserve">САЧКОВА </t>
    </r>
    <r>
      <rPr>
        <sz val="11"/>
        <color theme="1"/>
        <rFont val="Verdana"/>
        <family val="2"/>
        <charset val="204"/>
      </rPr>
      <t>Анастасия, 1989</t>
    </r>
  </si>
  <si>
    <r>
      <t>ПИЛОТ</t>
    </r>
    <r>
      <rPr>
        <sz val="11"/>
        <rFont val="Verdana"/>
        <family val="2"/>
        <charset val="204"/>
      </rPr>
      <t>-09,мер.,гнед.,УВП,Образец,Украина</t>
    </r>
  </si>
  <si>
    <r>
      <t xml:space="preserve">НОВОЖИЛОВА </t>
    </r>
    <r>
      <rPr>
        <sz val="11"/>
        <rFont val="Verdana"/>
        <family val="2"/>
        <charset val="204"/>
      </rPr>
      <t>Любовь, 1995</t>
    </r>
  </si>
  <si>
    <r>
      <t>ТОТАЛ ВИКТОРИ</t>
    </r>
    <r>
      <rPr>
        <sz val="11"/>
        <rFont val="Verdana"/>
        <family val="2"/>
        <charset val="204"/>
      </rPr>
      <t>-13,мер.,тем-рыж.,полукр.,Люк, Беларусь</t>
    </r>
  </si>
  <si>
    <r>
      <t xml:space="preserve">СОКОЛОВА </t>
    </r>
    <r>
      <rPr>
        <sz val="11"/>
        <rFont val="Verdana"/>
        <family val="2"/>
        <charset val="204"/>
      </rPr>
      <t>Мария, 1987</t>
    </r>
  </si>
  <si>
    <r>
      <t>ЭКИПАЖ</t>
    </r>
    <r>
      <rPr>
        <sz val="12"/>
        <rFont val="Verdana"/>
        <family val="2"/>
        <charset val="204"/>
      </rPr>
      <t>-11,мер.кар.,УВП,Казанова,Украина</t>
    </r>
  </si>
  <si>
    <r>
      <t xml:space="preserve">МАНИНА </t>
    </r>
    <r>
      <rPr>
        <sz val="12"/>
        <color theme="1"/>
        <rFont val="Verdana"/>
        <family val="2"/>
        <charset val="204"/>
      </rPr>
      <t>Дарья, 2006</t>
    </r>
  </si>
  <si>
    <r>
      <t>ГРЭЙ</t>
    </r>
    <r>
      <rPr>
        <sz val="12"/>
        <rFont val="Verdana"/>
        <family val="2"/>
        <charset val="204"/>
      </rPr>
      <t>-05,жер.,сер.,трак-рыс.,Гектар, Курская обл.</t>
    </r>
  </si>
  <si>
    <r>
      <t xml:space="preserve">ДРЯХЛОВА </t>
    </r>
    <r>
      <rPr>
        <sz val="12"/>
        <rFont val="Verdana"/>
        <family val="2"/>
        <charset val="204"/>
      </rPr>
      <t>Елена, 2006</t>
    </r>
  </si>
  <si>
    <r>
      <t>САМБА</t>
    </r>
    <r>
      <rPr>
        <sz val="12"/>
        <rFont val="Verdana"/>
        <family val="2"/>
        <charset val="204"/>
      </rPr>
      <t>-06,коб.,сер.,ганн.,Маркиз,Украина</t>
    </r>
  </si>
  <si>
    <r>
      <t xml:space="preserve">ШАРГАЕВА </t>
    </r>
    <r>
      <rPr>
        <sz val="12"/>
        <rFont val="Verdana"/>
        <family val="2"/>
        <charset val="204"/>
      </rPr>
      <t>Аксиния, 2006</t>
    </r>
  </si>
  <si>
    <r>
      <t>ПИТЕР ПЭН</t>
    </r>
    <r>
      <rPr>
        <sz val="12"/>
        <rFont val="Verdana"/>
        <family val="2"/>
        <charset val="204"/>
      </rPr>
      <t>-04,жер.,рыж.,трак.,Обзор,Германия</t>
    </r>
  </si>
  <si>
    <r>
      <t>ЛЯ-НЕЖ</t>
    </r>
    <r>
      <rPr>
        <sz val="12"/>
        <rFont val="Verdana"/>
        <family val="2"/>
        <charset val="204"/>
      </rPr>
      <t>-03,мер.,зол.,ахалтек-трак.,Паджарлы, Украина</t>
    </r>
  </si>
  <si>
    <r>
      <t xml:space="preserve">КУЛАКОВА </t>
    </r>
    <r>
      <rPr>
        <sz val="12"/>
        <color theme="1"/>
        <rFont val="Verdana"/>
        <family val="2"/>
        <charset val="204"/>
      </rPr>
      <t>Дарина, 2005</t>
    </r>
  </si>
  <si>
    <r>
      <t>ОРКЕСТР</t>
    </r>
    <r>
      <rPr>
        <sz val="12"/>
        <rFont val="Verdana"/>
        <family val="2"/>
        <charset val="204"/>
      </rPr>
      <t>-09,жер.,гнед.,УВП,Тарбаган,Украина</t>
    </r>
  </si>
  <si>
    <r>
      <t xml:space="preserve">МАТИНА </t>
    </r>
    <r>
      <rPr>
        <sz val="12"/>
        <rFont val="Verdana"/>
        <family val="2"/>
        <charset val="204"/>
      </rPr>
      <t>Полина, 2005</t>
    </r>
  </si>
  <si>
    <r>
      <t>ДОМИНИКУС ФАН ПАЙРС ХАЙМ</t>
    </r>
    <r>
      <rPr>
        <sz val="12"/>
        <rFont val="Verdana"/>
        <family val="2"/>
        <charset val="204"/>
      </rPr>
      <t>-09,жер.,вор., фриз.,Ольгерт 445,Нидерланды</t>
    </r>
  </si>
  <si>
    <r>
      <t xml:space="preserve">КАРАСЬКОВА </t>
    </r>
    <r>
      <rPr>
        <sz val="12"/>
        <rFont val="Verdana"/>
        <family val="2"/>
        <charset val="204"/>
      </rPr>
      <t>Олеся, 2005</t>
    </r>
  </si>
  <si>
    <r>
      <t>ВАНИДОСО ЭЛ</t>
    </r>
    <r>
      <rPr>
        <sz val="12"/>
        <rFont val="Verdana"/>
        <family val="2"/>
        <charset val="204"/>
      </rPr>
      <t>-07,жер.,сер.,андл.,Анимадор 2, Испания</t>
    </r>
  </si>
  <si>
    <r>
      <t xml:space="preserve">ХОХЛАЧЕВА </t>
    </r>
    <r>
      <rPr>
        <sz val="12"/>
        <rFont val="Verdana"/>
        <family val="2"/>
        <charset val="204"/>
      </rPr>
      <t>Екатерина, 2007</t>
    </r>
  </si>
  <si>
    <r>
      <t>ХАММЕР</t>
    </r>
    <r>
      <rPr>
        <sz val="12"/>
        <rFont val="Verdana"/>
        <family val="2"/>
        <charset val="204"/>
      </rPr>
      <t>-04,мер.,рыж.,полукр.,Россия</t>
    </r>
  </si>
  <si>
    <r>
      <t xml:space="preserve">ЖИРОВА </t>
    </r>
    <r>
      <rPr>
        <sz val="12"/>
        <color theme="1"/>
        <rFont val="Verdana"/>
        <family val="2"/>
        <charset val="204"/>
      </rPr>
      <t>Ульяна, 2006</t>
    </r>
  </si>
  <si>
    <r>
      <t>БУДИМИР</t>
    </r>
    <r>
      <rPr>
        <sz val="12"/>
        <rFont val="Verdana"/>
        <family val="2"/>
        <charset val="204"/>
      </rPr>
      <t>-08,мер.,гнед.,полукр.,Ростовская обл.</t>
    </r>
  </si>
  <si>
    <r>
      <t xml:space="preserve">ШАРГАЕВА </t>
    </r>
    <r>
      <rPr>
        <sz val="12"/>
        <rFont val="Verdana"/>
        <family val="2"/>
        <charset val="204"/>
      </rPr>
      <t>Елизавета, 2006</t>
    </r>
  </si>
  <si>
    <r>
      <t xml:space="preserve">ЗАМЫСЛОВ </t>
    </r>
    <r>
      <rPr>
        <sz val="12"/>
        <rFont val="Verdana"/>
        <family val="2"/>
        <charset val="204"/>
      </rPr>
      <t>Олег, 2005</t>
    </r>
  </si>
  <si>
    <r>
      <t>НЭО</t>
    </r>
    <r>
      <rPr>
        <sz val="12"/>
        <rFont val="Verdana"/>
        <family val="2"/>
        <charset val="204"/>
      </rPr>
      <t>-11,мер.,вор.,полукр.,Дигор,Ставропольский край</t>
    </r>
  </si>
  <si>
    <r>
      <t xml:space="preserve">МИРОНОВА </t>
    </r>
    <r>
      <rPr>
        <sz val="12"/>
        <rFont val="Verdana"/>
        <family val="2"/>
        <charset val="204"/>
      </rPr>
      <t>Мария, 2005</t>
    </r>
  </si>
  <si>
    <r>
      <t>ВИЗАНТИЯ</t>
    </r>
    <r>
      <rPr>
        <sz val="12"/>
        <rFont val="Verdana"/>
        <family val="2"/>
        <charset val="204"/>
      </rPr>
      <t>-02,коб.,рыж.,трак.,Торнадо, Республика Марий Эл</t>
    </r>
  </si>
  <si>
    <r>
      <t xml:space="preserve">КРАВЧУК </t>
    </r>
    <r>
      <rPr>
        <sz val="12"/>
        <rFont val="Verdana"/>
        <family val="2"/>
        <charset val="204"/>
      </rPr>
      <t>Валерия, 2005</t>
    </r>
  </si>
  <si>
    <r>
      <t>БАГЕТ</t>
    </r>
    <r>
      <rPr>
        <sz val="12"/>
        <rFont val="Verdana"/>
        <family val="2"/>
        <charset val="204"/>
      </rPr>
      <t>-12,мер.,рыж.,полукр.,Гавалеор, Нижегородская область</t>
    </r>
  </si>
  <si>
    <r>
      <t xml:space="preserve">Судьи: </t>
    </r>
    <r>
      <rPr>
        <sz val="14"/>
        <color theme="1"/>
        <rFont val="Verdana"/>
        <family val="2"/>
        <charset val="204"/>
      </rPr>
      <t>Е-Костерина О.(1К, Нижегородская обл.),Н-Ахачинский А.(ВК, г.С-Петербург),</t>
    </r>
    <r>
      <rPr>
        <b/>
        <sz val="14"/>
        <color theme="1"/>
        <rFont val="Verdana"/>
        <family val="2"/>
        <charset val="204"/>
      </rPr>
      <t>С-Цветаева С.(ВК,Московская обл.),</t>
    </r>
    <r>
      <rPr>
        <sz val="14"/>
        <color theme="1"/>
        <rFont val="Verdana"/>
        <family val="2"/>
        <charset val="204"/>
      </rPr>
      <t>М-Ирсецкая Е.(1К, Нижегородская обл.),В-Соколова О.(ВК, Нижегородская обл.).</t>
    </r>
  </si>
  <si>
    <r>
      <t>КАИР</t>
    </r>
    <r>
      <rPr>
        <sz val="18"/>
        <rFont val="Verdana"/>
        <family val="2"/>
        <charset val="204"/>
      </rPr>
      <t>-12,мер.,гнед.,полукр.,Кипр,КФХ"Простор"</t>
    </r>
  </si>
  <si>
    <r>
      <t xml:space="preserve">Судьи: </t>
    </r>
    <r>
      <rPr>
        <sz val="14"/>
        <color theme="1"/>
        <rFont val="Verdana"/>
        <family val="2"/>
        <charset val="204"/>
      </rPr>
      <t>Е-Ахачинский А.(ВК, г.С-Петербург),Н-Соколова О.(ВК, Нижегородская обл.),</t>
    </r>
    <r>
      <rPr>
        <b/>
        <sz val="14"/>
        <color theme="1"/>
        <rFont val="Verdana"/>
        <family val="2"/>
        <charset val="204"/>
      </rPr>
      <t>С-Ирсецкая Е.(1К, Нижегородская обл.),</t>
    </r>
    <r>
      <rPr>
        <sz val="14"/>
        <color theme="1"/>
        <rFont val="Verdana"/>
        <family val="2"/>
        <charset val="204"/>
      </rPr>
      <t>М-Костерина О.(1К, Нижегородская обл.),В-Цветаева С.(ВК,Московская обл.).</t>
    </r>
  </si>
  <si>
    <r>
      <t xml:space="preserve">Судьи: </t>
    </r>
    <r>
      <rPr>
        <sz val="16"/>
        <color theme="1"/>
        <rFont val="Verdana"/>
        <family val="2"/>
        <charset val="204"/>
      </rPr>
      <t>Е-Цветаева С.(ВК,Московская обл.),</t>
    </r>
    <r>
      <rPr>
        <b/>
        <sz val="16"/>
        <color theme="1"/>
        <rFont val="Verdana"/>
        <family val="2"/>
        <charset val="204"/>
      </rPr>
      <t>С-Ахачинский А.(ВК, г.С-Петербург),</t>
    </r>
    <r>
      <rPr>
        <sz val="16"/>
        <color theme="1"/>
        <rFont val="Verdana"/>
        <family val="2"/>
        <charset val="204"/>
      </rPr>
      <t>М-Соколова О.(ВК, Нижегородская обл.).</t>
    </r>
  </si>
  <si>
    <r>
      <t xml:space="preserve">Судьи: </t>
    </r>
    <r>
      <rPr>
        <sz val="16"/>
        <color theme="1"/>
        <rFont val="Verdana"/>
        <family val="2"/>
        <charset val="204"/>
      </rPr>
      <t>Е-Соколова О.(ВК,Нижегородская обл.),Н-Ирсецкая Е.(1К,Нижегородская обл.),</t>
    </r>
    <r>
      <rPr>
        <b/>
        <sz val="16"/>
        <color theme="1"/>
        <rFont val="Verdana"/>
        <family val="2"/>
        <charset val="204"/>
      </rPr>
      <t>С-Ахачинский А.(ВК, г.С-Петербург),</t>
    </r>
    <r>
      <rPr>
        <sz val="16"/>
        <color theme="1"/>
        <rFont val="Verdana"/>
        <family val="2"/>
        <charset val="204"/>
      </rPr>
      <t>М-Цветаева С.(ВК,Московская обл.),В-Костерина О.(1К,Нижегородская обл.).</t>
    </r>
  </si>
  <si>
    <t>КСК "Путьково", Нижегородская область</t>
  </si>
  <si>
    <t xml:space="preserve">ДЮСШ "Олимп", Нижегородская область </t>
  </si>
  <si>
    <t xml:space="preserve"> ДЮСШ НЦВЕ, Нижегородская область</t>
  </si>
  <si>
    <t>НЦВЕ, Нижегородская область</t>
  </si>
  <si>
    <t>ДЮСШ "Олимп". Нижегородская область</t>
  </si>
  <si>
    <t>Кубок КЭК "Ассамблея" 1 этап</t>
  </si>
  <si>
    <t>Ахачинский А.А.</t>
  </si>
  <si>
    <t>Цветаева С.</t>
  </si>
  <si>
    <t>Костерина О.</t>
  </si>
  <si>
    <t xml:space="preserve"> о составе судейской коллегии Командного первенства Нижегородской области по выездке</t>
  </si>
  <si>
    <t>10-13 июля 2019г.</t>
  </si>
  <si>
    <r>
      <t xml:space="preserve">КУЗНЕЦОВА </t>
    </r>
    <r>
      <rPr>
        <sz val="8"/>
        <color theme="1"/>
        <rFont val="Verdana"/>
        <family val="2"/>
        <charset val="204"/>
      </rPr>
      <t>Анастасия, 2005</t>
    </r>
  </si>
  <si>
    <t>Кубок КЭК "Ассамблеи" I Этап</t>
  </si>
  <si>
    <r>
      <t xml:space="preserve">ЗАВАДСКАЯ </t>
    </r>
    <r>
      <rPr>
        <sz val="12"/>
        <color theme="1"/>
        <rFont val="Verdana"/>
        <family val="2"/>
        <charset val="204"/>
      </rPr>
      <t>Екатерина, 2005</t>
    </r>
  </si>
  <si>
    <r>
      <t xml:space="preserve">ТИХОНОВА </t>
    </r>
    <r>
      <rPr>
        <sz val="12"/>
        <color theme="1"/>
        <rFont val="Verdana"/>
        <family val="2"/>
        <charset val="204"/>
      </rPr>
      <t>Ирина, 2005</t>
    </r>
  </si>
  <si>
    <r>
      <t xml:space="preserve">КУЗНЕЦОВА </t>
    </r>
    <r>
      <rPr>
        <sz val="11"/>
        <color theme="1"/>
        <rFont val="Verdana"/>
        <family val="2"/>
        <charset val="204"/>
      </rPr>
      <t>Анастасия, 2005</t>
    </r>
  </si>
  <si>
    <r>
      <t xml:space="preserve">ПОДНЕБЕСНОВА </t>
    </r>
    <r>
      <rPr>
        <sz val="11"/>
        <color theme="1"/>
        <rFont val="Verdana"/>
        <family val="2"/>
        <charset val="204"/>
      </rPr>
      <t>Василиса, 2005</t>
    </r>
  </si>
  <si>
    <r>
      <t xml:space="preserve">ПОДНЕБЕСНОВА </t>
    </r>
    <r>
      <rPr>
        <sz val="12"/>
        <color theme="1"/>
        <rFont val="Verdana"/>
        <family val="2"/>
        <charset val="204"/>
      </rPr>
      <t>Василиса, 2005</t>
    </r>
  </si>
  <si>
    <r>
      <t xml:space="preserve">КУЗНЕЦОВА </t>
    </r>
    <r>
      <rPr>
        <sz val="12"/>
        <color theme="1"/>
        <rFont val="Verdana"/>
        <family val="2"/>
        <charset val="204"/>
      </rPr>
      <t>Анастасия, 2005</t>
    </r>
  </si>
  <si>
    <r>
      <t xml:space="preserve">ТИХОНОВА </t>
    </r>
    <r>
      <rPr>
        <sz val="8"/>
        <color theme="1"/>
        <rFont val="Verdana"/>
        <family val="2"/>
        <charset val="204"/>
      </rPr>
      <t>Ирина, 2005</t>
    </r>
  </si>
  <si>
    <r>
      <t xml:space="preserve">ПОДНЕБЕСНОВА </t>
    </r>
    <r>
      <rPr>
        <sz val="8"/>
        <color theme="1"/>
        <rFont val="Verdana"/>
        <family val="2"/>
        <charset val="204"/>
      </rPr>
      <t>Василиса, 2005</t>
    </r>
  </si>
  <si>
    <r>
      <t xml:space="preserve">ЖЕЛЕЗНОВ </t>
    </r>
    <r>
      <rPr>
        <sz val="8"/>
        <rFont val="Verdana"/>
        <family val="2"/>
        <charset val="204"/>
      </rPr>
      <t>Мария, 2008</t>
    </r>
  </si>
  <si>
    <r>
      <t xml:space="preserve">ЗАВАДСКАЯ </t>
    </r>
    <r>
      <rPr>
        <sz val="8"/>
        <color theme="1"/>
        <rFont val="Verdana"/>
        <family val="2"/>
        <charset val="204"/>
      </rPr>
      <t>Екатерина, 2005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</si>
</sst>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00"/>
    <numFmt numFmtId="166" formatCode="0.0"/>
  </numFmts>
  <fonts count="6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14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 Cyr"/>
      <charset val="204"/>
    </font>
    <font>
      <sz val="10"/>
      <color theme="1"/>
      <name val="Verdana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Verdana"/>
      <family val="2"/>
      <charset val="204"/>
    </font>
    <font>
      <sz val="14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Verdana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7"/>
      <name val="Verdana"/>
      <family val="2"/>
      <charset val="204"/>
    </font>
    <font>
      <sz val="11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i/>
      <sz val="14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Verdana"/>
      <family val="2"/>
      <charset val="204"/>
    </font>
    <font>
      <b/>
      <i/>
      <sz val="16"/>
      <color theme="1"/>
      <name val="Verdana"/>
      <family val="2"/>
      <charset val="204"/>
    </font>
    <font>
      <sz val="18"/>
      <color theme="1"/>
      <name val="Verdana"/>
      <family val="2"/>
      <charset val="204"/>
    </font>
    <font>
      <sz val="18"/>
      <name val="Verdana"/>
      <family val="2"/>
      <charset val="204"/>
    </font>
    <font>
      <b/>
      <sz val="18"/>
      <name val="Verdana"/>
      <family val="2"/>
      <charset val="204"/>
    </font>
    <font>
      <b/>
      <sz val="18"/>
      <color theme="1"/>
      <name val="Verdana"/>
      <family val="2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Verdana"/>
      <family val="2"/>
      <charset val="204"/>
    </font>
    <font>
      <b/>
      <i/>
      <sz val="20"/>
      <color theme="1"/>
      <name val="Verdana"/>
      <family val="2"/>
      <charset val="204"/>
    </font>
    <font>
      <sz val="20"/>
      <color theme="1"/>
      <name val="Verdana"/>
      <family val="2"/>
      <charset val="204"/>
    </font>
    <font>
      <sz val="20"/>
      <name val="Verdana"/>
      <family val="2"/>
      <charset val="204"/>
    </font>
    <font>
      <b/>
      <sz val="20"/>
      <name val="Verdana"/>
      <family val="2"/>
      <charset val="204"/>
    </font>
    <font>
      <b/>
      <sz val="36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1" fillId="0" borderId="0"/>
  </cellStyleXfs>
  <cellXfs count="505">
    <xf numFmtId="0" fontId="0" fillId="0" borderId="0" xfId="0"/>
    <xf numFmtId="49" fontId="6" fillId="0" borderId="3" xfId="0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20" fontId="1" fillId="0" borderId="1" xfId="0" applyNumberFormat="1" applyFont="1" applyBorder="1" applyAlignment="1"/>
    <xf numFmtId="0" fontId="7" fillId="0" borderId="0" xfId="0" applyFont="1" applyBorder="1" applyAlignment="1">
      <alignment vertical="center"/>
    </xf>
    <xf numFmtId="49" fontId="1" fillId="0" borderId="1" xfId="0" applyNumberFormat="1" applyFont="1" applyBorder="1" applyAlignment="1"/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0" xfId="0" applyNumberFormat="1"/>
    <xf numFmtId="49" fontId="3" fillId="0" borderId="0" xfId="0" applyNumberFormat="1" applyFont="1" applyBorder="1" applyAlignment="1">
      <alignment wrapText="1"/>
    </xf>
    <xf numFmtId="20" fontId="7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2" borderId="2" xfId="3" applyFont="1" applyFill="1" applyBorder="1" applyAlignment="1" applyProtection="1">
      <alignment horizontal="center" vertical="center" textRotation="90" wrapText="1"/>
      <protection locked="0"/>
    </xf>
    <xf numFmtId="165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/>
    <xf numFmtId="0" fontId="16" fillId="0" borderId="0" xfId="0" applyFont="1"/>
    <xf numFmtId="0" fontId="3" fillId="0" borderId="0" xfId="0" applyFont="1" applyBorder="1" applyAlignment="1"/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/>
    <xf numFmtId="0" fontId="22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1" fillId="0" borderId="0" xfId="0" applyFont="1" applyAlignment="1"/>
    <xf numFmtId="1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49" fontId="6" fillId="4" borderId="3" xfId="4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49" fontId="6" fillId="4" borderId="0" xfId="4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49" fontId="6" fillId="4" borderId="12" xfId="4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0" fillId="0" borderId="0" xfId="0" applyFont="1"/>
    <xf numFmtId="0" fontId="18" fillId="0" borderId="0" xfId="0" applyFont="1" applyAlignment="1">
      <alignment vertical="center"/>
    </xf>
    <xf numFmtId="0" fontId="34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49" fontId="34" fillId="4" borderId="3" xfId="4" applyNumberFormat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49" fontId="34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49" fontId="17" fillId="4" borderId="3" xfId="4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49" fontId="17" fillId="0" borderId="3" xfId="4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49" fontId="22" fillId="4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6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8" fillId="0" borderId="0" xfId="0" applyFont="1"/>
    <xf numFmtId="0" fontId="5" fillId="4" borderId="0" xfId="0" applyFont="1" applyFill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166" fontId="35" fillId="0" borderId="3" xfId="0" applyNumberFormat="1" applyFont="1" applyBorder="1" applyAlignment="1">
      <alignment horizontal="center" vertical="center"/>
    </xf>
    <xf numFmtId="165" fontId="39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0" fillId="0" borderId="0" xfId="0" applyFont="1"/>
    <xf numFmtId="0" fontId="3" fillId="4" borderId="0" xfId="0" applyFont="1" applyFill="1" applyBorder="1" applyAlignment="1">
      <alignment vertical="center" wrapText="1"/>
    </xf>
    <xf numFmtId="0" fontId="35" fillId="0" borderId="0" xfId="0" applyFont="1"/>
    <xf numFmtId="1" fontId="17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17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3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/>
    <xf numFmtId="1" fontId="8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textRotation="90" wrapText="1"/>
      <protection locked="0"/>
    </xf>
    <xf numFmtId="0" fontId="34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164" fontId="34" fillId="4" borderId="3" xfId="0" applyNumberFormat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4" fillId="4" borderId="3" xfId="0" applyFont="1" applyFill="1" applyBorder="1" applyAlignment="1">
      <alignment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 wrapText="1"/>
    </xf>
    <xf numFmtId="49" fontId="34" fillId="4" borderId="12" xfId="0" applyNumberFormat="1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4" borderId="12" xfId="0" applyFont="1" applyFill="1" applyBorder="1" applyAlignment="1">
      <alignment horizontal="left" vertical="center" wrapText="1"/>
    </xf>
    <xf numFmtId="1" fontId="6" fillId="2" borderId="3" xfId="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2" borderId="3" xfId="3" applyNumberFormat="1" applyFont="1" applyFill="1" applyBorder="1" applyAlignment="1" applyProtection="1">
      <alignment horizontal="center" vertical="center" wrapText="1"/>
      <protection locked="0"/>
    </xf>
    <xf numFmtId="49" fontId="17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15" fillId="0" borderId="0" xfId="0" applyFont="1" applyBorder="1" applyAlignment="1"/>
    <xf numFmtId="1" fontId="43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4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3" fillId="2" borderId="2" xfId="3" applyFont="1" applyFill="1" applyBorder="1" applyAlignment="1" applyProtection="1">
      <alignment horizontal="center" vertical="center" textRotation="90" wrapText="1"/>
      <protection locked="0"/>
    </xf>
    <xf numFmtId="0" fontId="30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49" fontId="43" fillId="4" borderId="3" xfId="0" applyNumberFormat="1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center" vertical="center" wrapText="1"/>
    </xf>
    <xf numFmtId="166" fontId="30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4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49" fontId="41" fillId="4" borderId="3" xfId="0" applyNumberFormat="1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textRotation="90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20" fontId="7" fillId="4" borderId="0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vertical="center" wrapText="1"/>
    </xf>
    <xf numFmtId="0" fontId="34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165" fontId="34" fillId="4" borderId="16" xfId="0" applyNumberFormat="1" applyFont="1" applyFill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5" fontId="31" fillId="0" borderId="3" xfId="0" applyNumberFormat="1" applyFont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34" fillId="0" borderId="3" xfId="0" applyNumberFormat="1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 vertical="center" wrapText="1"/>
    </xf>
    <xf numFmtId="165" fontId="34" fillId="0" borderId="24" xfId="0" applyNumberFormat="1" applyFont="1" applyBorder="1" applyAlignment="1">
      <alignment horizontal="center" vertical="center" wrapText="1"/>
    </xf>
    <xf numFmtId="165" fontId="34" fillId="0" borderId="16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164" fontId="43" fillId="4" borderId="3" xfId="0" applyNumberFormat="1" applyFont="1" applyFill="1" applyBorder="1" applyAlignment="1">
      <alignment horizontal="center" vertical="center" wrapText="1"/>
    </xf>
    <xf numFmtId="49" fontId="43" fillId="4" borderId="3" xfId="4" applyNumberFormat="1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165" fontId="9" fillId="4" borderId="16" xfId="0" applyNumberFormat="1" applyFont="1" applyFill="1" applyBorder="1" applyAlignment="1">
      <alignment horizontal="center" vertical="center" wrapText="1"/>
    </xf>
    <xf numFmtId="165" fontId="34" fillId="4" borderId="3" xfId="0" applyNumberFormat="1" applyFont="1" applyFill="1" applyBorder="1" applyAlignment="1">
      <alignment horizontal="center" vertical="center" wrapText="1"/>
    </xf>
    <xf numFmtId="165" fontId="34" fillId="0" borderId="22" xfId="0" applyNumberFormat="1" applyFont="1" applyBorder="1" applyAlignment="1">
      <alignment horizontal="center" vertical="center" wrapText="1"/>
    </xf>
    <xf numFmtId="165" fontId="9" fillId="4" borderId="24" xfId="0" applyNumberFormat="1" applyFont="1" applyFill="1" applyBorder="1" applyAlignment="1">
      <alignment horizontal="center" vertical="center" wrapText="1"/>
    </xf>
    <xf numFmtId="165" fontId="34" fillId="4" borderId="22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49" fontId="25" fillId="4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49" fontId="25" fillId="4" borderId="3" xfId="4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horizontal="center" vertical="center"/>
    </xf>
    <xf numFmtId="166" fontId="24" fillId="0" borderId="3" xfId="0" applyNumberFormat="1" applyFont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45" fillId="0" borderId="0" xfId="0" applyFont="1"/>
    <xf numFmtId="0" fontId="11" fillId="0" borderId="1" xfId="0" applyFont="1" applyBorder="1" applyAlignment="1"/>
    <xf numFmtId="0" fontId="11" fillId="0" borderId="0" xfId="0" applyFont="1" applyBorder="1" applyAlignment="1"/>
    <xf numFmtId="0" fontId="41" fillId="0" borderId="0" xfId="0" applyFont="1"/>
    <xf numFmtId="0" fontId="11" fillId="0" borderId="0" xfId="0" applyFont="1"/>
    <xf numFmtId="0" fontId="56" fillId="0" borderId="3" xfId="0" applyFont="1" applyBorder="1" applyAlignment="1">
      <alignment horizontal="center" vertical="center"/>
    </xf>
    <xf numFmtId="0" fontId="54" fillId="4" borderId="3" xfId="0" applyFont="1" applyFill="1" applyBorder="1" applyAlignment="1">
      <alignment horizontal="left" vertical="center" wrapText="1"/>
    </xf>
    <xf numFmtId="49" fontId="53" fillId="4" borderId="3" xfId="0" applyNumberFormat="1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vertical="center" wrapText="1"/>
    </xf>
    <xf numFmtId="0" fontId="54" fillId="4" borderId="3" xfId="0" applyFont="1" applyFill="1" applyBorder="1" applyAlignment="1">
      <alignment vertical="center" wrapText="1"/>
    </xf>
    <xf numFmtId="49" fontId="52" fillId="4" borderId="3" xfId="0" applyNumberFormat="1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left" vertical="center" wrapText="1"/>
    </xf>
    <xf numFmtId="49" fontId="53" fillId="4" borderId="3" xfId="4" applyNumberFormat="1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vertical="center" wrapText="1"/>
    </xf>
    <xf numFmtId="0" fontId="54" fillId="4" borderId="12" xfId="0" applyFont="1" applyFill="1" applyBorder="1" applyAlignment="1">
      <alignment horizontal="left" vertical="center" wrapText="1"/>
    </xf>
    <xf numFmtId="49" fontId="53" fillId="4" borderId="12" xfId="0" applyNumberFormat="1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 horizontal="center" vertical="center" wrapText="1"/>
    </xf>
    <xf numFmtId="164" fontId="53" fillId="4" borderId="3" xfId="0" applyNumberFormat="1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vertical="center" wrapText="1"/>
    </xf>
    <xf numFmtId="0" fontId="55" fillId="4" borderId="12" xfId="0" applyFont="1" applyFill="1" applyBorder="1" applyAlignment="1">
      <alignment vertical="center" wrapText="1"/>
    </xf>
    <xf numFmtId="166" fontId="56" fillId="0" borderId="3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0" fontId="57" fillId="0" borderId="0" xfId="0" applyFont="1"/>
    <xf numFmtId="0" fontId="3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6" fillId="0" borderId="1" xfId="0" applyFont="1" applyBorder="1" applyAlignment="1"/>
    <xf numFmtId="0" fontId="36" fillId="0" borderId="0" xfId="0" applyFont="1" applyBorder="1" applyAlignment="1"/>
    <xf numFmtId="0" fontId="48" fillId="0" borderId="0" xfId="0" applyFont="1"/>
    <xf numFmtId="0" fontId="36" fillId="0" borderId="0" xfId="0" applyFont="1"/>
    <xf numFmtId="1" fontId="47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47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7" fillId="2" borderId="2" xfId="3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vertical="center"/>
    </xf>
    <xf numFmtId="0" fontId="17" fillId="0" borderId="0" xfId="1" applyFont="1" applyAlignment="1" applyProtection="1">
      <alignment vertical="center" wrapText="1"/>
      <protection locked="0"/>
    </xf>
    <xf numFmtId="0" fontId="5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/>
    <xf numFmtId="0" fontId="4" fillId="0" borderId="0" xfId="0" applyFont="1" applyBorder="1" applyAlignment="1"/>
    <xf numFmtId="166" fontId="14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0" fontId="30" fillId="0" borderId="0" xfId="0" applyFont="1" applyAlignment="1"/>
    <xf numFmtId="49" fontId="25" fillId="4" borderId="0" xfId="0" applyNumberFormat="1" applyFont="1" applyFill="1" applyBorder="1" applyAlignment="1">
      <alignment horizontal="center" vertical="center" wrapText="1"/>
    </xf>
    <xf numFmtId="0" fontId="5" fillId="4" borderId="27" xfId="1" applyFont="1" applyFill="1" applyBorder="1" applyAlignment="1" applyProtection="1">
      <alignment horizontal="center" vertical="center" wrapText="1"/>
      <protection locked="0"/>
    </xf>
    <xf numFmtId="165" fontId="16" fillId="0" borderId="16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49" fontId="52" fillId="4" borderId="12" xfId="0" applyNumberFormat="1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/>
    </xf>
    <xf numFmtId="165" fontId="15" fillId="4" borderId="22" xfId="0" applyNumberFormat="1" applyFont="1" applyFill="1" applyBorder="1" applyAlignment="1">
      <alignment horizontal="center" vertical="center"/>
    </xf>
    <xf numFmtId="0" fontId="56" fillId="0" borderId="0" xfId="0" applyFont="1"/>
    <xf numFmtId="165" fontId="15" fillId="4" borderId="16" xfId="0" applyNumberFormat="1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27" fillId="4" borderId="0" xfId="0" applyFont="1" applyFill="1" applyBorder="1"/>
    <xf numFmtId="0" fontId="27" fillId="4" borderId="0" xfId="0" applyFont="1" applyFill="1"/>
    <xf numFmtId="0" fontId="28" fillId="4" borderId="0" xfId="0" applyFont="1" applyFill="1" applyAlignment="1">
      <alignment horizontal="center" vertical="center" wrapText="1"/>
    </xf>
    <xf numFmtId="0" fontId="29" fillId="4" borderId="0" xfId="0" applyFont="1" applyFill="1"/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9" fillId="2" borderId="2" xfId="3" applyFont="1" applyFill="1" applyBorder="1" applyAlignment="1" applyProtection="1">
      <alignment horizontal="center" vertical="center" wrapText="1"/>
      <protection locked="0"/>
    </xf>
    <xf numFmtId="0" fontId="19" fillId="2" borderId="7" xfId="3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2" xfId="3" applyFont="1" applyFill="1" applyBorder="1" applyAlignment="1" applyProtection="1">
      <alignment horizontal="center" vertical="center"/>
      <protection locked="0"/>
    </xf>
    <xf numFmtId="0" fontId="19" fillId="2" borderId="7" xfId="3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1" applyFont="1" applyFill="1" applyBorder="1" applyAlignment="1" applyProtection="1">
      <alignment horizontal="center" vertical="center" textRotation="90" wrapText="1"/>
      <protection locked="0"/>
    </xf>
    <xf numFmtId="0" fontId="20" fillId="2" borderId="2" xfId="1" applyFont="1" applyFill="1" applyBorder="1" applyAlignment="1" applyProtection="1">
      <alignment horizontal="center" vertical="center" textRotation="90" wrapText="1"/>
      <protection locked="0"/>
    </xf>
    <xf numFmtId="0" fontId="20" fillId="2" borderId="7" xfId="1" applyFont="1" applyFill="1" applyBorder="1" applyAlignment="1" applyProtection="1">
      <alignment horizontal="center" vertical="center" textRotation="90" wrapText="1"/>
      <protection locked="0"/>
    </xf>
    <xf numFmtId="0" fontId="20" fillId="2" borderId="25" xfId="1" applyFont="1" applyFill="1" applyBorder="1" applyAlignment="1" applyProtection="1">
      <alignment horizontal="center" vertical="center" textRotation="90" wrapText="1"/>
      <protection locked="0"/>
    </xf>
    <xf numFmtId="0" fontId="20" fillId="2" borderId="26" xfId="1" applyFont="1" applyFill="1" applyBorder="1" applyAlignment="1" applyProtection="1">
      <alignment horizontal="center" vertical="center" textRotation="90" wrapText="1"/>
      <protection locked="0"/>
    </xf>
    <xf numFmtId="0" fontId="20" fillId="2" borderId="11" xfId="1" applyFont="1" applyFill="1" applyBorder="1" applyAlignment="1" applyProtection="1">
      <alignment horizontal="center" vertical="center" textRotation="90" wrapText="1"/>
      <protection locked="0"/>
    </xf>
    <xf numFmtId="0" fontId="20" fillId="2" borderId="12" xfId="1" applyFont="1" applyFill="1" applyBorder="1" applyAlignment="1" applyProtection="1">
      <alignment horizontal="center" vertical="center" textRotation="90" wrapText="1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center" vertical="center" wrapText="1"/>
      <protection locked="0"/>
    </xf>
    <xf numFmtId="0" fontId="8" fillId="4" borderId="0" xfId="1" applyFont="1" applyFill="1" applyAlignment="1" applyProtection="1">
      <alignment horizontal="center" vertical="center" wrapText="1"/>
      <protection locked="0"/>
    </xf>
    <xf numFmtId="0" fontId="9" fillId="4" borderId="0" xfId="1" applyFont="1" applyFill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5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/>
    </xf>
    <xf numFmtId="0" fontId="5" fillId="2" borderId="2" xfId="3" applyFont="1" applyFill="1" applyBorder="1" applyAlignment="1" applyProtection="1">
      <alignment horizontal="center" vertical="center" textRotation="90"/>
      <protection locked="0"/>
    </xf>
    <xf numFmtId="0" fontId="5" fillId="2" borderId="7" xfId="3" applyFont="1" applyFill="1" applyBorder="1" applyAlignment="1" applyProtection="1">
      <alignment horizontal="center" vertical="center" textRotation="90"/>
      <protection locked="0"/>
    </xf>
    <xf numFmtId="0" fontId="5" fillId="2" borderId="9" xfId="3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5" fillId="0" borderId="0" xfId="1" applyFont="1" applyAlignment="1" applyProtection="1">
      <alignment horizontal="center" vertical="center" wrapText="1"/>
      <protection locked="0"/>
    </xf>
    <xf numFmtId="166" fontId="35" fillId="0" borderId="4" xfId="0" applyNumberFormat="1" applyFont="1" applyBorder="1" applyAlignment="1">
      <alignment horizontal="center" vertical="center"/>
    </xf>
    <xf numFmtId="166" fontId="35" fillId="0" borderId="5" xfId="0" applyNumberFormat="1" applyFont="1" applyBorder="1" applyAlignment="1">
      <alignment horizontal="center" vertical="center"/>
    </xf>
    <xf numFmtId="166" fontId="35" fillId="0" borderId="6" xfId="0" applyNumberFormat="1" applyFont="1" applyBorder="1" applyAlignment="1">
      <alignment horizontal="center" vertical="center"/>
    </xf>
    <xf numFmtId="0" fontId="19" fillId="2" borderId="9" xfId="3" applyFont="1" applyFill="1" applyBorder="1" applyAlignment="1" applyProtection="1">
      <alignment horizontal="center" vertical="center"/>
      <protection locked="0"/>
    </xf>
    <xf numFmtId="0" fontId="19" fillId="2" borderId="2" xfId="3" applyFont="1" applyFill="1" applyBorder="1" applyAlignment="1" applyProtection="1">
      <alignment horizontal="center" vertical="center" textRotation="90"/>
      <protection locked="0"/>
    </xf>
    <xf numFmtId="0" fontId="19" fillId="2" borderId="7" xfId="3" applyFont="1" applyFill="1" applyBorder="1" applyAlignment="1" applyProtection="1">
      <alignment horizontal="center" vertical="center" textRotation="90"/>
      <protection locked="0"/>
    </xf>
    <xf numFmtId="0" fontId="19" fillId="2" borderId="2" xfId="1" applyFont="1" applyFill="1" applyBorder="1" applyAlignment="1" applyProtection="1">
      <alignment horizontal="center" vertical="center" textRotation="90" wrapText="1"/>
      <protection locked="0"/>
    </xf>
    <xf numFmtId="0" fontId="19" fillId="2" borderId="8" xfId="1" applyFont="1" applyFill="1" applyBorder="1" applyAlignment="1" applyProtection="1">
      <alignment horizontal="center" vertical="center" textRotation="90" wrapText="1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165" fontId="19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3" applyFont="1" applyFill="1" applyBorder="1" applyAlignment="1" applyProtection="1">
      <alignment horizontal="center" vertical="center" textRotation="90"/>
      <protection locked="0"/>
    </xf>
    <xf numFmtId="0" fontId="20" fillId="2" borderId="7" xfId="3" applyFont="1" applyFill="1" applyBorder="1" applyAlignment="1" applyProtection="1">
      <alignment horizontal="center" vertical="center" textRotation="90"/>
      <protection locked="0"/>
    </xf>
    <xf numFmtId="0" fontId="20" fillId="2" borderId="8" xfId="1" applyFont="1" applyFill="1" applyBorder="1" applyAlignment="1" applyProtection="1">
      <alignment horizontal="center" vertical="center" textRotation="90" wrapText="1"/>
      <protection locked="0"/>
    </xf>
    <xf numFmtId="165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20" fillId="2" borderId="8" xfId="1" applyFont="1" applyFill="1" applyBorder="1" applyAlignment="1" applyProtection="1">
      <alignment horizontal="center" vertical="center" wrapText="1"/>
      <protection locked="0"/>
    </xf>
    <xf numFmtId="0" fontId="44" fillId="2" borderId="2" xfId="1" applyFont="1" applyFill="1" applyBorder="1" applyAlignment="1" applyProtection="1">
      <alignment horizontal="center" vertical="center" textRotation="90" wrapText="1"/>
      <protection locked="0"/>
    </xf>
    <xf numFmtId="0" fontId="44" fillId="2" borderId="8" xfId="1" applyFont="1" applyFill="1" applyBorder="1" applyAlignment="1" applyProtection="1">
      <alignment horizontal="center" vertical="center" textRotation="90" wrapText="1"/>
      <protection locked="0"/>
    </xf>
    <xf numFmtId="0" fontId="44" fillId="2" borderId="2" xfId="1" applyFont="1" applyFill="1" applyBorder="1" applyAlignment="1" applyProtection="1">
      <alignment horizontal="center" vertical="center" wrapText="1"/>
      <protection locked="0"/>
    </xf>
    <xf numFmtId="0" fontId="44" fillId="2" borderId="8" xfId="1" applyFont="1" applyFill="1" applyBorder="1" applyAlignment="1" applyProtection="1">
      <alignment horizontal="center" vertical="center" wrapText="1"/>
      <protection locked="0"/>
    </xf>
    <xf numFmtId="165" fontId="4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44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1" applyNumberFormat="1" applyFont="1" applyFill="1" applyBorder="1" applyAlignment="1" applyProtection="1">
      <alignment horizontal="center" vertical="center" textRotation="90" wrapText="1"/>
      <protection locked="0"/>
    </xf>
    <xf numFmtId="165" fontId="5" fillId="2" borderId="7" xfId="1" applyNumberFormat="1" applyFont="1" applyFill="1" applyBorder="1" applyAlignment="1" applyProtection="1">
      <alignment horizontal="center" vertical="center" textRotation="90" wrapText="1"/>
      <protection locked="0"/>
    </xf>
    <xf numFmtId="0" fontId="44" fillId="2" borderId="9" xfId="3" applyFont="1" applyFill="1" applyBorder="1" applyAlignment="1" applyProtection="1">
      <alignment horizontal="center" vertical="center"/>
      <protection locked="0"/>
    </xf>
    <xf numFmtId="0" fontId="44" fillId="2" borderId="2" xfId="3" applyFont="1" applyFill="1" applyBorder="1" applyAlignment="1" applyProtection="1">
      <alignment horizontal="center" vertical="center" textRotation="90"/>
      <protection locked="0"/>
    </xf>
    <xf numFmtId="0" fontId="44" fillId="2" borderId="7" xfId="3" applyFont="1" applyFill="1" applyBorder="1" applyAlignment="1" applyProtection="1">
      <alignment horizontal="center" vertical="center" textRotation="90"/>
      <protection locked="0"/>
    </xf>
    <xf numFmtId="0" fontId="24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1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165" fontId="46" fillId="2" borderId="2" xfId="1" applyNumberFormat="1" applyFont="1" applyFill="1" applyBorder="1" applyAlignment="1" applyProtection="1">
      <alignment horizontal="center" vertical="center" textRotation="90" wrapText="1"/>
      <protection locked="0"/>
    </xf>
    <xf numFmtId="165" fontId="46" fillId="2" borderId="7" xfId="1" applyNumberFormat="1" applyFont="1" applyFill="1" applyBorder="1" applyAlignment="1" applyProtection="1">
      <alignment horizontal="center" vertical="center" textRotation="90" wrapText="1"/>
      <protection locked="0"/>
    </xf>
    <xf numFmtId="0" fontId="57" fillId="0" borderId="0" xfId="0" applyFont="1" applyAlignment="1">
      <alignment horizontal="left"/>
    </xf>
    <xf numFmtId="0" fontId="46" fillId="2" borderId="9" xfId="3" applyFont="1" applyFill="1" applyBorder="1" applyAlignment="1" applyProtection="1">
      <alignment horizontal="center" vertical="center"/>
      <protection locked="0"/>
    </xf>
    <xf numFmtId="0" fontId="46" fillId="2" borderId="2" xfId="3" applyFont="1" applyFill="1" applyBorder="1" applyAlignment="1" applyProtection="1">
      <alignment horizontal="center" vertical="center" textRotation="90"/>
      <protection locked="0"/>
    </xf>
    <xf numFmtId="0" fontId="46" fillId="2" borderId="7" xfId="3" applyFont="1" applyFill="1" applyBorder="1" applyAlignment="1" applyProtection="1">
      <alignment horizontal="center" vertical="center" textRotation="90"/>
      <protection locked="0"/>
    </xf>
    <xf numFmtId="0" fontId="46" fillId="2" borderId="2" xfId="1" applyFont="1" applyFill="1" applyBorder="1" applyAlignment="1" applyProtection="1">
      <alignment horizontal="center" vertical="center" textRotation="90" wrapText="1"/>
      <protection locked="0"/>
    </xf>
    <xf numFmtId="0" fontId="46" fillId="2" borderId="8" xfId="1" applyFont="1" applyFill="1" applyBorder="1" applyAlignment="1" applyProtection="1">
      <alignment horizontal="center" vertical="center" textRotation="90" wrapText="1"/>
      <protection locked="0"/>
    </xf>
    <xf numFmtId="165" fontId="46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4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6" fillId="2" borderId="2" xfId="1" applyFont="1" applyFill="1" applyBorder="1" applyAlignment="1" applyProtection="1">
      <alignment horizontal="center" vertical="center" wrapText="1"/>
      <protection locked="0"/>
    </xf>
    <xf numFmtId="0" fontId="46" fillId="2" borderId="8" xfId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1" applyFont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0" fontId="46" fillId="2" borderId="7" xfId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65" fontId="32" fillId="0" borderId="17" xfId="0" applyNumberFormat="1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23" xfId="0" applyNumberFormat="1" applyFont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" fontId="5" fillId="2" borderId="3" xfId="3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5" fillId="2" borderId="11" xfId="1" applyFont="1" applyFill="1" applyBorder="1" applyAlignment="1" applyProtection="1">
      <alignment horizontal="center" vertical="center" textRotation="90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165" fontId="5" fillId="2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7" xfId="3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2"/>
    <cellStyle name="Обычный_Измайлово-2003" xfId="3"/>
    <cellStyle name="Обычный_Лист Microsoft Excel" xfId="1"/>
  </cellStyles>
  <dxfs count="1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503465</xdr:colOff>
      <xdr:row>0</xdr:row>
      <xdr:rowOff>530679</xdr:rowOff>
    </xdr:to>
    <xdr:grpSp>
      <xdr:nvGrpSpPr>
        <xdr:cNvPr id="2" name="Группа 5"/>
        <xdr:cNvGrpSpPr>
          <a:grpSpLocks/>
        </xdr:cNvGrpSpPr>
      </xdr:nvGrpSpPr>
      <xdr:grpSpPr bwMode="auto">
        <a:xfrm>
          <a:off x="0" y="0"/>
          <a:ext cx="15341298" cy="530679"/>
          <a:chOff x="0" y="0"/>
          <a:chExt cx="79248" cy="4762"/>
        </a:xfrm>
      </xdr:grpSpPr>
      <xdr:pic>
        <xdr:nvPicPr>
          <xdr:cNvPr id="3" name="Рисунок 13" descr="prokoni_shop__kshve_37724_s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8098" y="952"/>
            <a:ext cx="7239" cy="3143"/>
          </a:xfrm>
          <a:prstGeom prst="rect">
            <a:avLst/>
          </a:prstGeom>
          <a:noFill/>
        </xdr:spPr>
      </xdr:pic>
      <xdr:pic>
        <xdr:nvPicPr>
          <xdr:cNvPr id="4" name="Рисунок 14" descr="Академия коронка черный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099" y="1238"/>
            <a:ext cx="8097" cy="2476"/>
          </a:xfrm>
          <a:prstGeom prst="rect">
            <a:avLst/>
          </a:prstGeom>
          <a:noFill/>
        </xdr:spPr>
      </xdr:pic>
      <xdr:pic>
        <xdr:nvPicPr>
          <xdr:cNvPr id="5" name="Рисунок 15" descr="Лансада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4958" y="1143"/>
            <a:ext cx="8572" cy="2667"/>
          </a:xfrm>
          <a:prstGeom prst="rect">
            <a:avLst/>
          </a:prstGeom>
          <a:noFill/>
        </xdr:spPr>
      </xdr:pic>
      <xdr:pic>
        <xdr:nvPicPr>
          <xdr:cNvPr id="6" name="Рисунок 16" descr="Кавалерия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5436" y="1238"/>
            <a:ext cx="7716" cy="2572"/>
          </a:xfrm>
          <a:prstGeom prst="rect">
            <a:avLst/>
          </a:prstGeom>
          <a:noFill/>
        </xdr:spPr>
      </xdr:pic>
      <xdr:pic>
        <xdr:nvPicPr>
          <xdr:cNvPr id="7" name="Рисунок 17" descr="НЦВЕ2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3812" y="762"/>
            <a:ext cx="3810" cy="3333"/>
          </a:xfrm>
          <a:prstGeom prst="rect">
            <a:avLst/>
          </a:prstGeom>
          <a:noFill/>
        </xdr:spPr>
      </xdr:pic>
      <xdr:pic>
        <xdr:nvPicPr>
          <xdr:cNvPr id="8" name="Рисунок 49" descr="logo4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 l="8588" t="12056" r="7199" b="17632"/>
          <a:stretch>
            <a:fillRect/>
          </a:stretch>
        </xdr:blipFill>
        <xdr:spPr bwMode="auto">
          <a:xfrm>
            <a:off x="54102" y="1143"/>
            <a:ext cx="10858" cy="2667"/>
          </a:xfrm>
          <a:prstGeom prst="rect">
            <a:avLst/>
          </a:prstGeom>
          <a:noFill/>
        </xdr:spPr>
      </xdr:pic>
      <xdr:pic>
        <xdr:nvPicPr>
          <xdr:cNvPr id="9" name="Рисунок 6" descr="Пассаж мини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16097" y="952"/>
            <a:ext cx="6858" cy="3334"/>
          </a:xfrm>
          <a:prstGeom prst="rect">
            <a:avLst/>
          </a:prstGeom>
          <a:noFill/>
        </xdr:spPr>
      </xdr:pic>
      <xdr:pic>
        <xdr:nvPicPr>
          <xdr:cNvPr id="10" name="Рисунок 8" descr="FKS_NO 1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11715" y="190"/>
            <a:ext cx="3620" cy="4477"/>
          </a:xfrm>
          <a:prstGeom prst="rect">
            <a:avLst/>
          </a:prstGeom>
          <a:noFill/>
        </xdr:spPr>
      </xdr:pic>
      <xdr:pic>
        <xdr:nvPicPr>
          <xdr:cNvPr id="11" name="Рисунок 1" descr="gerb_nizhegorodskoy_oblasti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6000" y="0"/>
            <a:ext cx="4858" cy="4762"/>
          </a:xfrm>
          <a:prstGeom prst="rect">
            <a:avLst/>
          </a:prstGeom>
          <a:noFill/>
        </xdr:spPr>
      </xdr:pic>
      <xdr:pic>
        <xdr:nvPicPr>
          <xdr:cNvPr id="12" name="Рисунок 2" descr="FKSR_logo_new_smtxt"/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5" r="59015"/>
          <a:stretch>
            <a:fillRect/>
          </a:stretch>
        </xdr:blipFill>
        <xdr:spPr bwMode="auto">
          <a:xfrm>
            <a:off x="0" y="190"/>
            <a:ext cx="5715" cy="4191"/>
          </a:xfrm>
          <a:prstGeom prst="rect">
            <a:avLst/>
          </a:prstGeom>
          <a:noFill/>
        </xdr:spPr>
      </xdr:pic>
      <xdr:pic>
        <xdr:nvPicPr>
          <xdr:cNvPr id="13" name="Рисунок 4" descr="Серебряный дождь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73914" y="1047"/>
            <a:ext cx="5334" cy="3048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workbookViewId="0">
      <selection activeCell="M10" sqref="M10"/>
    </sheetView>
  </sheetViews>
  <sheetFormatPr defaultRowHeight="15" x14ac:dyDescent="0.25"/>
  <cols>
    <col min="1" max="1" width="5.5703125" style="9" customWidth="1"/>
    <col min="2" max="2" width="15.7109375" style="9" customWidth="1"/>
    <col min="3" max="3" width="14.140625" style="9" hidden="1" customWidth="1"/>
    <col min="4" max="4" width="5.7109375" style="9" customWidth="1"/>
    <col min="5" max="5" width="37.42578125" style="9" customWidth="1"/>
    <col min="6" max="6" width="22.7109375" style="9" hidden="1" customWidth="1"/>
    <col min="7" max="7" width="17" style="9" customWidth="1"/>
    <col min="8" max="8" width="19.140625" style="9" customWidth="1"/>
    <col min="9" max="12" width="7" style="9" customWidth="1"/>
    <col min="13" max="13" width="8.42578125" style="9" customWidth="1"/>
    <col min="14" max="14" width="3.5703125" style="9" customWidth="1"/>
    <col min="15" max="16" width="8.42578125" style="9" customWidth="1"/>
    <col min="17" max="17" width="7.42578125" style="9" customWidth="1"/>
    <col min="18" max="18" width="8.28515625" style="9" customWidth="1"/>
    <col min="19" max="16384" width="9.140625" style="9"/>
  </cols>
  <sheetData>
    <row r="1" spans="1:27" ht="19.5" x14ac:dyDescent="0.25">
      <c r="A1" s="334" t="s">
        <v>218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287"/>
      <c r="R1" s="287"/>
    </row>
    <row r="2" spans="1:27" ht="15" customHeight="1" x14ac:dyDescent="0.25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288"/>
      <c r="R2" s="288"/>
    </row>
    <row r="3" spans="1:27" x14ac:dyDescent="0.25">
      <c r="A3" s="336" t="s">
        <v>863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289"/>
      <c r="R3" s="289"/>
      <c r="S3" s="289"/>
      <c r="T3" s="289"/>
      <c r="U3" s="289"/>
    </row>
    <row r="4" spans="1:27" x14ac:dyDescent="0.25">
      <c r="A4" s="337" t="s">
        <v>872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290"/>
      <c r="R4" s="290"/>
    </row>
    <row r="5" spans="1:27" x14ac:dyDescent="0.25">
      <c r="A5" s="338" t="s">
        <v>874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290"/>
      <c r="R5" s="290"/>
    </row>
    <row r="6" spans="1:27" ht="15.75" x14ac:dyDescent="0.25">
      <c r="A6" s="291" t="s">
        <v>221</v>
      </c>
      <c r="B6" s="291"/>
      <c r="C6" s="291"/>
      <c r="D6" s="291"/>
      <c r="E6" s="291"/>
      <c r="F6" s="31"/>
      <c r="G6" s="31"/>
      <c r="H6" s="31"/>
      <c r="O6" s="339" t="s">
        <v>649</v>
      </c>
      <c r="P6" s="339"/>
      <c r="Q6" s="292"/>
      <c r="R6" s="292"/>
    </row>
    <row r="7" spans="1:27" ht="23.25" customHeight="1" x14ac:dyDescent="0.25">
      <c r="A7" s="340" t="s">
        <v>864</v>
      </c>
      <c r="B7" s="330" t="s">
        <v>2</v>
      </c>
      <c r="C7" s="330" t="s">
        <v>51</v>
      </c>
      <c r="D7" s="340" t="s">
        <v>3</v>
      </c>
      <c r="E7" s="330" t="s">
        <v>4</v>
      </c>
      <c r="F7" s="330" t="s">
        <v>51</v>
      </c>
      <c r="G7" s="330" t="s">
        <v>5</v>
      </c>
      <c r="H7" s="330" t="s">
        <v>22</v>
      </c>
      <c r="I7" s="332" t="s">
        <v>865</v>
      </c>
      <c r="J7" s="332" t="s">
        <v>866</v>
      </c>
      <c r="K7" s="332" t="s">
        <v>867</v>
      </c>
      <c r="L7" s="328" t="s">
        <v>868</v>
      </c>
      <c r="M7" s="328" t="s">
        <v>869</v>
      </c>
      <c r="N7" s="342" t="s">
        <v>870</v>
      </c>
      <c r="O7" s="344" t="s">
        <v>46</v>
      </c>
      <c r="P7" s="346" t="s">
        <v>871</v>
      </c>
    </row>
    <row r="8" spans="1:27" ht="46.5" customHeight="1" x14ac:dyDescent="0.25">
      <c r="A8" s="341"/>
      <c r="B8" s="331"/>
      <c r="C8" s="331"/>
      <c r="D8" s="341"/>
      <c r="E8" s="331"/>
      <c r="F8" s="331"/>
      <c r="G8" s="331"/>
      <c r="H8" s="331"/>
      <c r="I8" s="333"/>
      <c r="J8" s="333"/>
      <c r="K8" s="333"/>
      <c r="L8" s="329"/>
      <c r="M8" s="329"/>
      <c r="N8" s="343"/>
      <c r="O8" s="345"/>
      <c r="P8" s="347"/>
    </row>
    <row r="9" spans="1:27" ht="40.5" customHeight="1" x14ac:dyDescent="0.25">
      <c r="A9" s="25">
        <v>1</v>
      </c>
      <c r="B9" s="56" t="s">
        <v>500</v>
      </c>
      <c r="C9" s="54" t="s">
        <v>501</v>
      </c>
      <c r="D9" s="55" t="s">
        <v>25</v>
      </c>
      <c r="E9" s="61" t="s">
        <v>568</v>
      </c>
      <c r="F9" s="54" t="s">
        <v>502</v>
      </c>
      <c r="G9" s="55" t="s">
        <v>570</v>
      </c>
      <c r="H9" s="55" t="s">
        <v>20</v>
      </c>
      <c r="I9" s="293">
        <v>6.8</v>
      </c>
      <c r="J9" s="293">
        <v>7.2</v>
      </c>
      <c r="K9" s="293">
        <v>7</v>
      </c>
      <c r="L9" s="293">
        <v>6.7</v>
      </c>
      <c r="M9" s="293">
        <v>7</v>
      </c>
      <c r="N9" s="293"/>
      <c r="O9" s="293">
        <f>SUM(I9+J9+K9+L9+M9)</f>
        <v>34.700000000000003</v>
      </c>
      <c r="P9" s="294">
        <f>O9*2</f>
        <v>69.400000000000006</v>
      </c>
    </row>
    <row r="10" spans="1:27" ht="23.25" customHeight="1" x14ac:dyDescent="0.25">
      <c r="A10" s="295"/>
      <c r="B10" s="296"/>
      <c r="C10" s="296"/>
      <c r="D10" s="297"/>
      <c r="E10" s="296"/>
      <c r="F10" s="296"/>
      <c r="G10" s="298"/>
      <c r="H10" s="298"/>
      <c r="I10" s="299"/>
      <c r="J10" s="299"/>
      <c r="K10" s="299"/>
      <c r="L10" s="299"/>
      <c r="M10" s="299"/>
      <c r="N10" s="299"/>
      <c r="O10" s="299"/>
      <c r="P10" s="299"/>
    </row>
    <row r="11" spans="1:27" ht="22.5" customHeight="1" x14ac:dyDescent="0.25">
      <c r="B11" s="125" t="s">
        <v>9</v>
      </c>
      <c r="C11" s="125"/>
      <c r="D11" s="125"/>
      <c r="E11" s="125"/>
      <c r="F11" s="125"/>
      <c r="G11" s="125"/>
      <c r="H11" s="125"/>
      <c r="I11" s="125" t="s">
        <v>873</v>
      </c>
      <c r="J11" s="125"/>
      <c r="K11" s="125"/>
      <c r="L11" s="125"/>
      <c r="M11" s="125"/>
      <c r="N11" s="125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</row>
    <row r="12" spans="1:27" ht="22.5" customHeight="1" x14ac:dyDescent="0.25">
      <c r="B12" s="125" t="s">
        <v>10</v>
      </c>
      <c r="C12" s="125"/>
      <c r="D12" s="125"/>
      <c r="E12" s="125"/>
      <c r="F12" s="125"/>
      <c r="G12" s="125"/>
      <c r="H12" s="125"/>
      <c r="I12" s="125" t="s">
        <v>566</v>
      </c>
      <c r="J12" s="125"/>
      <c r="K12" s="125"/>
      <c r="L12" s="125"/>
      <c r="M12" s="125"/>
      <c r="N12" s="125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</row>
  </sheetData>
  <mergeCells count="22">
    <mergeCell ref="F7:F8"/>
    <mergeCell ref="A1:P1"/>
    <mergeCell ref="A2:P2"/>
    <mergeCell ref="A3:P3"/>
    <mergeCell ref="A4:P4"/>
    <mergeCell ref="A5:P5"/>
    <mergeCell ref="O6:P6"/>
    <mergeCell ref="A7:A8"/>
    <mergeCell ref="B7:B8"/>
    <mergeCell ref="C7:C8"/>
    <mergeCell ref="D7:D8"/>
    <mergeCell ref="E7:E8"/>
    <mergeCell ref="M7:M8"/>
    <mergeCell ref="N7:N8"/>
    <mergeCell ref="O7:O8"/>
    <mergeCell ref="P7:P8"/>
    <mergeCell ref="L7:L8"/>
    <mergeCell ref="G7:G8"/>
    <mergeCell ref="H7:H8"/>
    <mergeCell ref="I7:I8"/>
    <mergeCell ref="J7:J8"/>
    <mergeCell ref="K7:K8"/>
  </mergeCells>
  <printOptions horizontalCentered="1"/>
  <pageMargins left="0" right="0" top="0" bottom="0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opLeftCell="A15" zoomScale="80" zoomScaleNormal="80" workbookViewId="0">
      <selection activeCell="H24" sqref="H24"/>
    </sheetView>
  </sheetViews>
  <sheetFormatPr defaultRowHeight="15" x14ac:dyDescent="0.25"/>
  <cols>
    <col min="1" max="1" width="6.140625" style="9" customWidth="1"/>
    <col min="2" max="2" width="33.85546875" style="9" customWidth="1"/>
    <col min="3" max="3" width="4.5703125" style="9" hidden="1" customWidth="1"/>
    <col min="4" max="4" width="8.42578125" style="9" customWidth="1"/>
    <col min="5" max="5" width="63.42578125" style="9" customWidth="1"/>
    <col min="6" max="6" width="4" style="9" hidden="1" customWidth="1"/>
    <col min="7" max="7" width="14.85546875" style="9" hidden="1" customWidth="1"/>
    <col min="8" max="8" width="39" style="9" customWidth="1"/>
    <col min="9" max="9" width="8.5703125" style="9" customWidth="1"/>
    <col min="10" max="10" width="11.28515625" style="9" customWidth="1"/>
    <col min="11" max="11" width="4.7109375" style="9" customWidth="1"/>
    <col min="12" max="12" width="8.7109375" style="9" customWidth="1"/>
    <col min="13" max="13" width="11.28515625" style="9" customWidth="1"/>
    <col min="14" max="14" width="5.5703125" style="9" customWidth="1"/>
    <col min="15" max="15" width="8" style="9" customWidth="1"/>
    <col min="16" max="16" width="11" style="9" customWidth="1"/>
    <col min="17" max="17" width="4.7109375" style="9" customWidth="1"/>
    <col min="18" max="19" width="3.42578125" style="9" customWidth="1"/>
    <col min="20" max="20" width="8.5703125" style="9" customWidth="1"/>
    <col min="21" max="21" width="9.7109375" style="9" customWidth="1"/>
    <col min="22" max="22" width="5.7109375" style="9" customWidth="1"/>
    <col min="23" max="16384" width="9.140625" style="9"/>
  </cols>
  <sheetData>
    <row r="1" spans="1:26" ht="29.25" x14ac:dyDescent="0.25">
      <c r="A1" s="428" t="s">
        <v>625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79"/>
      <c r="W1" s="79"/>
      <c r="X1" s="79"/>
      <c r="Y1" s="79"/>
      <c r="Z1" s="79"/>
    </row>
    <row r="2" spans="1:26" ht="19.5" x14ac:dyDescent="0.25">
      <c r="A2" s="429" t="s">
        <v>807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79"/>
      <c r="W2" s="79"/>
      <c r="X2" s="79"/>
      <c r="Y2" s="79"/>
      <c r="Z2" s="79"/>
    </row>
    <row r="3" spans="1:26" ht="19.5" x14ac:dyDescent="0.25">
      <c r="A3" s="430" t="s">
        <v>552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79"/>
      <c r="W3" s="79"/>
      <c r="X3" s="79"/>
      <c r="Y3" s="79"/>
      <c r="Z3" s="79"/>
    </row>
    <row r="4" spans="1:26" s="46" customFormat="1" ht="15" customHeight="1" x14ac:dyDescent="0.3">
      <c r="A4" s="431" t="s">
        <v>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</row>
    <row r="5" spans="1:26" s="46" customFormat="1" ht="20.25" x14ac:dyDescent="0.3">
      <c r="A5" s="432" t="s">
        <v>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</row>
    <row r="6" spans="1:26" s="46" customFormat="1" ht="20.25" x14ac:dyDescent="0.3">
      <c r="A6" s="425" t="s">
        <v>714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</row>
    <row r="7" spans="1:26" s="51" customFormat="1" ht="19.5" x14ac:dyDescent="0.25">
      <c r="A7" s="426" t="s">
        <v>820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</row>
    <row r="8" spans="1:26" s="125" customFormat="1" ht="24.75" customHeight="1" x14ac:dyDescent="0.35">
      <c r="A8" s="253" t="s">
        <v>221</v>
      </c>
      <c r="B8" s="253"/>
      <c r="C8" s="254"/>
      <c r="D8" s="255"/>
      <c r="E8" s="255"/>
      <c r="F8" s="255"/>
      <c r="G8" s="255"/>
      <c r="H8" s="256"/>
      <c r="T8" s="427" t="s">
        <v>649</v>
      </c>
      <c r="U8" s="427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72.75" customHeight="1" x14ac:dyDescent="0.25">
      <c r="A11" s="157">
        <f t="shared" ref="A11:A16" si="0">RANK(U11,U$11:U$16,0)</f>
        <v>1</v>
      </c>
      <c r="B11" s="242" t="s">
        <v>808</v>
      </c>
      <c r="C11" s="238" t="s">
        <v>139</v>
      </c>
      <c r="D11" s="239" t="s">
        <v>25</v>
      </c>
      <c r="E11" s="244" t="s">
        <v>809</v>
      </c>
      <c r="F11" s="238" t="s">
        <v>134</v>
      </c>
      <c r="G11" s="245" t="s">
        <v>135</v>
      </c>
      <c r="H11" s="239" t="s">
        <v>581</v>
      </c>
      <c r="I11" s="246">
        <v>239.5</v>
      </c>
      <c r="J11" s="218">
        <f t="shared" ref="J11:J16" si="1">I11/3.4</f>
        <v>70.441176470588232</v>
      </c>
      <c r="K11" s="157">
        <f t="shared" ref="K11:K16" si="2">RANK(J11,J$11:J$16,0)</f>
        <v>1</v>
      </c>
      <c r="L11" s="246">
        <v>230</v>
      </c>
      <c r="M11" s="218">
        <f t="shared" ref="M11:M16" si="3">L11/3.4</f>
        <v>67.64705882352942</v>
      </c>
      <c r="N11" s="157">
        <f t="shared" ref="N11:N16" si="4">RANK(M11,M$11:M$16,0)</f>
        <v>1</v>
      </c>
      <c r="O11" s="246">
        <v>232.5</v>
      </c>
      <c r="P11" s="218">
        <f t="shared" ref="P11:P16" si="5">O11/3.4</f>
        <v>68.382352941176478</v>
      </c>
      <c r="Q11" s="157">
        <f t="shared" ref="Q11:Q16" si="6">RANK(P11,P$11:P$16,0)</f>
        <v>1</v>
      </c>
      <c r="R11" s="157"/>
      <c r="S11" s="157"/>
      <c r="T11" s="246">
        <f t="shared" ref="T11:T16" si="7">I11+L11+O11</f>
        <v>702</v>
      </c>
      <c r="U11" s="218">
        <f t="shared" ref="U11:U16" si="8">(J11+M11+P11)/3</f>
        <v>68.82352941176471</v>
      </c>
      <c r="V11" s="157">
        <v>1</v>
      </c>
    </row>
    <row r="12" spans="1:26" s="125" customFormat="1" ht="72.75" customHeight="1" x14ac:dyDescent="0.25">
      <c r="A12" s="157">
        <f t="shared" si="0"/>
        <v>2</v>
      </c>
      <c r="B12" s="240" t="s">
        <v>810</v>
      </c>
      <c r="C12" s="243" t="s">
        <v>110</v>
      </c>
      <c r="D12" s="239" t="s">
        <v>35</v>
      </c>
      <c r="E12" s="241" t="s">
        <v>811</v>
      </c>
      <c r="F12" s="238" t="s">
        <v>112</v>
      </c>
      <c r="G12" s="239" t="s">
        <v>102</v>
      </c>
      <c r="H12" s="239" t="s">
        <v>581</v>
      </c>
      <c r="I12" s="246">
        <v>224.5</v>
      </c>
      <c r="J12" s="218">
        <f t="shared" si="1"/>
        <v>66.029411764705884</v>
      </c>
      <c r="K12" s="157">
        <f t="shared" si="2"/>
        <v>2</v>
      </c>
      <c r="L12" s="246">
        <v>223.5</v>
      </c>
      <c r="M12" s="218">
        <f t="shared" si="3"/>
        <v>65.735294117647058</v>
      </c>
      <c r="N12" s="157">
        <f t="shared" si="4"/>
        <v>2</v>
      </c>
      <c r="O12" s="246">
        <v>221.5</v>
      </c>
      <c r="P12" s="218">
        <f t="shared" si="5"/>
        <v>65.14705882352942</v>
      </c>
      <c r="Q12" s="157">
        <f t="shared" si="6"/>
        <v>2</v>
      </c>
      <c r="R12" s="157"/>
      <c r="S12" s="157"/>
      <c r="T12" s="246">
        <f t="shared" si="7"/>
        <v>669.5</v>
      </c>
      <c r="U12" s="218">
        <f t="shared" si="8"/>
        <v>65.637254901960787</v>
      </c>
      <c r="V12" s="157">
        <v>1</v>
      </c>
    </row>
    <row r="13" spans="1:26" s="125" customFormat="1" ht="72.75" customHeight="1" x14ac:dyDescent="0.25">
      <c r="A13" s="157">
        <f t="shared" si="0"/>
        <v>3</v>
      </c>
      <c r="B13" s="241" t="s">
        <v>812</v>
      </c>
      <c r="C13" s="238" t="s">
        <v>181</v>
      </c>
      <c r="D13" s="239" t="s">
        <v>25</v>
      </c>
      <c r="E13" s="237" t="s">
        <v>813</v>
      </c>
      <c r="F13" s="238" t="s">
        <v>179</v>
      </c>
      <c r="G13" s="239" t="s">
        <v>288</v>
      </c>
      <c r="H13" s="239" t="s">
        <v>653</v>
      </c>
      <c r="I13" s="246">
        <v>222.5</v>
      </c>
      <c r="J13" s="218">
        <f t="shared" si="1"/>
        <v>65.441176470588232</v>
      </c>
      <c r="K13" s="157">
        <f t="shared" si="2"/>
        <v>3</v>
      </c>
      <c r="L13" s="246">
        <v>222.5</v>
      </c>
      <c r="M13" s="218">
        <f t="shared" si="3"/>
        <v>65.441176470588232</v>
      </c>
      <c r="N13" s="157">
        <f t="shared" si="4"/>
        <v>3</v>
      </c>
      <c r="O13" s="246">
        <v>221</v>
      </c>
      <c r="P13" s="218">
        <f t="shared" si="5"/>
        <v>65</v>
      </c>
      <c r="Q13" s="157">
        <f t="shared" si="6"/>
        <v>3</v>
      </c>
      <c r="R13" s="157"/>
      <c r="S13" s="157"/>
      <c r="T13" s="246">
        <f t="shared" si="7"/>
        <v>666</v>
      </c>
      <c r="U13" s="218">
        <f t="shared" si="8"/>
        <v>65.294117647058826</v>
      </c>
      <c r="V13" s="157">
        <v>1</v>
      </c>
    </row>
    <row r="14" spans="1:26" s="125" customFormat="1" ht="72.75" customHeight="1" x14ac:dyDescent="0.25">
      <c r="A14" s="157">
        <f t="shared" si="0"/>
        <v>4</v>
      </c>
      <c r="B14" s="241" t="s">
        <v>814</v>
      </c>
      <c r="C14" s="238" t="s">
        <v>474</v>
      </c>
      <c r="D14" s="239" t="s">
        <v>25</v>
      </c>
      <c r="E14" s="237" t="s">
        <v>815</v>
      </c>
      <c r="F14" s="238" t="s">
        <v>476</v>
      </c>
      <c r="G14" s="239" t="s">
        <v>477</v>
      </c>
      <c r="H14" s="239" t="s">
        <v>24</v>
      </c>
      <c r="I14" s="246">
        <v>215</v>
      </c>
      <c r="J14" s="218">
        <f t="shared" si="1"/>
        <v>63.235294117647058</v>
      </c>
      <c r="K14" s="157">
        <f t="shared" si="2"/>
        <v>4</v>
      </c>
      <c r="L14" s="246">
        <v>214</v>
      </c>
      <c r="M14" s="218">
        <f t="shared" si="3"/>
        <v>62.941176470588239</v>
      </c>
      <c r="N14" s="157">
        <f t="shared" si="4"/>
        <v>4</v>
      </c>
      <c r="O14" s="246">
        <v>216</v>
      </c>
      <c r="P14" s="218">
        <f t="shared" si="5"/>
        <v>63.529411764705884</v>
      </c>
      <c r="Q14" s="157">
        <f t="shared" si="6"/>
        <v>5</v>
      </c>
      <c r="R14" s="157"/>
      <c r="S14" s="157"/>
      <c r="T14" s="246">
        <f t="shared" si="7"/>
        <v>645</v>
      </c>
      <c r="U14" s="218">
        <f t="shared" si="8"/>
        <v>63.235294117647065</v>
      </c>
      <c r="V14" s="157"/>
    </row>
    <row r="15" spans="1:26" s="125" customFormat="1" ht="72.75" customHeight="1" x14ac:dyDescent="0.25">
      <c r="A15" s="157">
        <f t="shared" si="0"/>
        <v>5</v>
      </c>
      <c r="B15" s="241" t="s">
        <v>816</v>
      </c>
      <c r="C15" s="238" t="s">
        <v>440</v>
      </c>
      <c r="D15" s="239" t="s">
        <v>25</v>
      </c>
      <c r="E15" s="244" t="s">
        <v>817</v>
      </c>
      <c r="F15" s="238" t="s">
        <v>187</v>
      </c>
      <c r="G15" s="239" t="s">
        <v>18</v>
      </c>
      <c r="H15" s="239" t="s">
        <v>655</v>
      </c>
      <c r="I15" s="246">
        <v>211.5</v>
      </c>
      <c r="J15" s="218">
        <f t="shared" si="1"/>
        <v>62.205882352941181</v>
      </c>
      <c r="K15" s="157">
        <f t="shared" si="2"/>
        <v>5</v>
      </c>
      <c r="L15" s="246">
        <v>210.5</v>
      </c>
      <c r="M15" s="218">
        <f t="shared" si="3"/>
        <v>61.911764705882355</v>
      </c>
      <c r="N15" s="157">
        <f t="shared" si="4"/>
        <v>6</v>
      </c>
      <c r="O15" s="246">
        <v>217</v>
      </c>
      <c r="P15" s="218">
        <f t="shared" si="5"/>
        <v>63.82352941176471</v>
      </c>
      <c r="Q15" s="157">
        <f t="shared" si="6"/>
        <v>4</v>
      </c>
      <c r="R15" s="157"/>
      <c r="S15" s="157"/>
      <c r="T15" s="246">
        <f t="shared" si="7"/>
        <v>639</v>
      </c>
      <c r="U15" s="218">
        <f t="shared" si="8"/>
        <v>62.647058823529413</v>
      </c>
      <c r="V15" s="157"/>
    </row>
    <row r="16" spans="1:26" s="125" customFormat="1" ht="72.75" customHeight="1" x14ac:dyDescent="0.25">
      <c r="A16" s="157">
        <f t="shared" si="0"/>
        <v>6</v>
      </c>
      <c r="B16" s="240" t="s">
        <v>818</v>
      </c>
      <c r="C16" s="238" t="s">
        <v>308</v>
      </c>
      <c r="D16" s="239">
        <v>1</v>
      </c>
      <c r="E16" s="237" t="s">
        <v>819</v>
      </c>
      <c r="F16" s="238" t="s">
        <v>316</v>
      </c>
      <c r="G16" s="239" t="s">
        <v>306</v>
      </c>
      <c r="H16" s="239" t="s">
        <v>653</v>
      </c>
      <c r="I16" s="246">
        <v>205.5</v>
      </c>
      <c r="J16" s="218">
        <f t="shared" si="1"/>
        <v>60.441176470588239</v>
      </c>
      <c r="K16" s="157">
        <f t="shared" si="2"/>
        <v>6</v>
      </c>
      <c r="L16" s="246">
        <v>214</v>
      </c>
      <c r="M16" s="218">
        <f t="shared" si="3"/>
        <v>62.941176470588239</v>
      </c>
      <c r="N16" s="157">
        <f t="shared" si="4"/>
        <v>4</v>
      </c>
      <c r="O16" s="246">
        <v>210</v>
      </c>
      <c r="P16" s="218">
        <f t="shared" si="5"/>
        <v>61.764705882352942</v>
      </c>
      <c r="Q16" s="157">
        <f t="shared" si="6"/>
        <v>6</v>
      </c>
      <c r="R16" s="157"/>
      <c r="S16" s="157"/>
      <c r="T16" s="246">
        <f t="shared" si="7"/>
        <v>629.5</v>
      </c>
      <c r="U16" s="218">
        <f t="shared" si="8"/>
        <v>61.715686274509807</v>
      </c>
      <c r="V16" s="157"/>
    </row>
    <row r="18" spans="1:27" s="46" customFormat="1" ht="20.25" x14ac:dyDescent="0.3">
      <c r="A18" s="425" t="s">
        <v>711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</row>
    <row r="19" spans="1:27" s="51" customFormat="1" ht="19.5" x14ac:dyDescent="0.25">
      <c r="A19" s="426" t="s">
        <v>919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</row>
    <row r="20" spans="1:27" s="125" customFormat="1" ht="24.75" customHeight="1" x14ac:dyDescent="0.35">
      <c r="A20" s="253" t="s">
        <v>221</v>
      </c>
      <c r="B20" s="253"/>
      <c r="C20" s="254"/>
      <c r="D20" s="255"/>
      <c r="E20" s="255"/>
      <c r="F20" s="255"/>
      <c r="G20" s="255"/>
      <c r="H20" s="256"/>
      <c r="T20" s="427" t="s">
        <v>708</v>
      </c>
      <c r="U20" s="427"/>
    </row>
    <row r="21" spans="1:27" s="125" customFormat="1" ht="15.75" x14ac:dyDescent="0.25">
      <c r="A21" s="412" t="s">
        <v>42</v>
      </c>
      <c r="B21" s="414" t="s">
        <v>626</v>
      </c>
      <c r="C21" s="414" t="s">
        <v>51</v>
      </c>
      <c r="D21" s="412" t="s">
        <v>3</v>
      </c>
      <c r="E21" s="414" t="s">
        <v>627</v>
      </c>
      <c r="F21" s="414" t="s">
        <v>51</v>
      </c>
      <c r="G21" s="414" t="s">
        <v>5</v>
      </c>
      <c r="H21" s="414" t="s">
        <v>217</v>
      </c>
      <c r="I21" s="420" t="s">
        <v>69</v>
      </c>
      <c r="J21" s="420"/>
      <c r="K21" s="420"/>
      <c r="L21" s="420" t="s">
        <v>49</v>
      </c>
      <c r="M21" s="420"/>
      <c r="N21" s="420"/>
      <c r="O21" s="420" t="s">
        <v>48</v>
      </c>
      <c r="P21" s="420"/>
      <c r="Q21" s="420"/>
      <c r="R21" s="421" t="s">
        <v>52</v>
      </c>
      <c r="S21" s="421" t="s">
        <v>47</v>
      </c>
      <c r="T21" s="412" t="s">
        <v>46</v>
      </c>
      <c r="U21" s="416" t="s">
        <v>45</v>
      </c>
      <c r="V21" s="418" t="s">
        <v>53</v>
      </c>
    </row>
    <row r="22" spans="1:27" s="125" customFormat="1" ht="49.5" customHeight="1" x14ac:dyDescent="0.25">
      <c r="A22" s="413"/>
      <c r="B22" s="415"/>
      <c r="C22" s="415"/>
      <c r="D22" s="413"/>
      <c r="E22" s="415"/>
      <c r="F22" s="415"/>
      <c r="G22" s="415"/>
      <c r="H22" s="415"/>
      <c r="I22" s="181" t="s">
        <v>44</v>
      </c>
      <c r="J22" s="182" t="s">
        <v>43</v>
      </c>
      <c r="K22" s="183" t="s">
        <v>42</v>
      </c>
      <c r="L22" s="181" t="s">
        <v>44</v>
      </c>
      <c r="M22" s="182" t="s">
        <v>43</v>
      </c>
      <c r="N22" s="183" t="s">
        <v>42</v>
      </c>
      <c r="O22" s="181" t="s">
        <v>44</v>
      </c>
      <c r="P22" s="182" t="s">
        <v>43</v>
      </c>
      <c r="Q22" s="183" t="s">
        <v>42</v>
      </c>
      <c r="R22" s="422"/>
      <c r="S22" s="422"/>
      <c r="T22" s="413"/>
      <c r="U22" s="417"/>
      <c r="V22" s="419"/>
    </row>
    <row r="23" spans="1:27" s="125" customFormat="1" ht="72.75" customHeight="1" x14ac:dyDescent="0.25">
      <c r="A23" s="157">
        <f>RANK(U23,U$23:U$26,0)</f>
        <v>1</v>
      </c>
      <c r="B23" s="242" t="s">
        <v>808</v>
      </c>
      <c r="C23" s="238" t="s">
        <v>139</v>
      </c>
      <c r="D23" s="239" t="s">
        <v>25</v>
      </c>
      <c r="E23" s="244" t="s">
        <v>809</v>
      </c>
      <c r="F23" s="238" t="s">
        <v>134</v>
      </c>
      <c r="G23" s="245" t="s">
        <v>135</v>
      </c>
      <c r="H23" s="239" t="s">
        <v>581</v>
      </c>
      <c r="I23" s="246">
        <v>233</v>
      </c>
      <c r="J23" s="218">
        <f>I23/3.4</f>
        <v>68.529411764705884</v>
      </c>
      <c r="K23" s="157">
        <f>RANK(J23,J$23:J$26,0)</f>
        <v>1</v>
      </c>
      <c r="L23" s="246">
        <v>244</v>
      </c>
      <c r="M23" s="218">
        <f>L23/3.4</f>
        <v>71.764705882352942</v>
      </c>
      <c r="N23" s="157">
        <f>RANK(M23,M$23:M$26,0)</f>
        <v>1</v>
      </c>
      <c r="O23" s="246">
        <v>232.5</v>
      </c>
      <c r="P23" s="218">
        <f>O23/3.4</f>
        <v>68.382352941176478</v>
      </c>
      <c r="Q23" s="157">
        <f>RANK(P23,P$23:P$26,0)</f>
        <v>1</v>
      </c>
      <c r="R23" s="157"/>
      <c r="S23" s="157"/>
      <c r="T23" s="246">
        <f>I23+L23+O23</f>
        <v>709.5</v>
      </c>
      <c r="U23" s="218">
        <f>(J23+M23+P23)/3</f>
        <v>69.558823529411768</v>
      </c>
      <c r="V23" s="157">
        <v>1</v>
      </c>
    </row>
    <row r="24" spans="1:27" s="125" customFormat="1" ht="72.75" customHeight="1" x14ac:dyDescent="0.25">
      <c r="A24" s="157">
        <f>RANK(U24,U$23:U$26,0)</f>
        <v>2</v>
      </c>
      <c r="B24" s="240" t="s">
        <v>810</v>
      </c>
      <c r="C24" s="243" t="s">
        <v>110</v>
      </c>
      <c r="D24" s="239" t="s">
        <v>35</v>
      </c>
      <c r="E24" s="241" t="s">
        <v>811</v>
      </c>
      <c r="F24" s="238" t="s">
        <v>112</v>
      </c>
      <c r="G24" s="239" t="s">
        <v>102</v>
      </c>
      <c r="H24" s="239" t="s">
        <v>581</v>
      </c>
      <c r="I24" s="246">
        <v>224</v>
      </c>
      <c r="J24" s="218">
        <f>I24/3.4</f>
        <v>65.882352941176478</v>
      </c>
      <c r="K24" s="157">
        <f>RANK(J24,J$23:J$26,0)</f>
        <v>2</v>
      </c>
      <c r="L24" s="246">
        <v>223</v>
      </c>
      <c r="M24" s="218">
        <f>L24/3.4</f>
        <v>65.588235294117652</v>
      </c>
      <c r="N24" s="157">
        <f>RANK(M24,M$23:M$26,0)</f>
        <v>2</v>
      </c>
      <c r="O24" s="246">
        <v>227</v>
      </c>
      <c r="P24" s="218">
        <f>O24/3.4</f>
        <v>66.764705882352942</v>
      </c>
      <c r="Q24" s="157">
        <f>RANK(P24,P$23:P$26,0)</f>
        <v>2</v>
      </c>
      <c r="R24" s="157"/>
      <c r="S24" s="157"/>
      <c r="T24" s="246">
        <f>I24+L24+O24</f>
        <v>674</v>
      </c>
      <c r="U24" s="218">
        <f>(J24+M24+P24)/3</f>
        <v>66.078431372549019</v>
      </c>
      <c r="V24" s="157">
        <v>1</v>
      </c>
    </row>
    <row r="25" spans="1:27" s="125" customFormat="1" ht="72.75" customHeight="1" x14ac:dyDescent="0.25">
      <c r="A25" s="157">
        <f>RANK(U25,U$23:U$26,0)</f>
        <v>3</v>
      </c>
      <c r="B25" s="241" t="s">
        <v>812</v>
      </c>
      <c r="C25" s="238" t="s">
        <v>181</v>
      </c>
      <c r="D25" s="239" t="s">
        <v>25</v>
      </c>
      <c r="E25" s="237" t="s">
        <v>813</v>
      </c>
      <c r="F25" s="238" t="s">
        <v>179</v>
      </c>
      <c r="G25" s="239" t="s">
        <v>288</v>
      </c>
      <c r="H25" s="239" t="s">
        <v>653</v>
      </c>
      <c r="I25" s="246">
        <v>214</v>
      </c>
      <c r="J25" s="218">
        <f>I25/3.4</f>
        <v>62.941176470588239</v>
      </c>
      <c r="K25" s="157">
        <f>RANK(J25,J$23:J$26,0)</f>
        <v>3</v>
      </c>
      <c r="L25" s="246">
        <v>219.5</v>
      </c>
      <c r="M25" s="218">
        <f>L25/3.4</f>
        <v>64.558823529411768</v>
      </c>
      <c r="N25" s="157">
        <f>RANK(M25,M$23:M$26,0)</f>
        <v>3</v>
      </c>
      <c r="O25" s="246">
        <v>222.5</v>
      </c>
      <c r="P25" s="218">
        <f>O25/3.4</f>
        <v>65.441176470588232</v>
      </c>
      <c r="Q25" s="157">
        <f>RANK(P25,P$23:P$26,0)</f>
        <v>3</v>
      </c>
      <c r="R25" s="157"/>
      <c r="S25" s="157"/>
      <c r="T25" s="246">
        <f>I25+L25+O25</f>
        <v>656</v>
      </c>
      <c r="U25" s="218">
        <f>(J25+M25+P25)/3</f>
        <v>64.313725490196077</v>
      </c>
      <c r="V25" s="157">
        <v>2</v>
      </c>
    </row>
    <row r="26" spans="1:27" s="125" customFormat="1" ht="72.75" customHeight="1" x14ac:dyDescent="0.25">
      <c r="A26" s="157">
        <f>RANK(U26,U$23:U$26,0)</f>
        <v>4</v>
      </c>
      <c r="B26" s="241" t="s">
        <v>814</v>
      </c>
      <c r="C26" s="238" t="s">
        <v>474</v>
      </c>
      <c r="D26" s="239" t="s">
        <v>25</v>
      </c>
      <c r="E26" s="237" t="s">
        <v>815</v>
      </c>
      <c r="F26" s="238" t="s">
        <v>476</v>
      </c>
      <c r="G26" s="239" t="s">
        <v>477</v>
      </c>
      <c r="H26" s="239" t="s">
        <v>24</v>
      </c>
      <c r="I26" s="246">
        <v>214</v>
      </c>
      <c r="J26" s="218">
        <f>I26/3.4</f>
        <v>62.941176470588239</v>
      </c>
      <c r="K26" s="157">
        <f>RANK(J26,J$23:J$26,0)</f>
        <v>3</v>
      </c>
      <c r="L26" s="246">
        <v>217.5</v>
      </c>
      <c r="M26" s="218">
        <f>L26/3.4</f>
        <v>63.970588235294116</v>
      </c>
      <c r="N26" s="157">
        <f>RANK(M26,M$23:M$26,0)</f>
        <v>4</v>
      </c>
      <c r="O26" s="246">
        <v>217</v>
      </c>
      <c r="P26" s="218">
        <f>O26/3.4</f>
        <v>63.82352941176471</v>
      </c>
      <c r="Q26" s="157">
        <f>RANK(P26,P$23:P$26,0)</f>
        <v>4</v>
      </c>
      <c r="R26" s="157"/>
      <c r="S26" s="157"/>
      <c r="T26" s="246">
        <f>I26+L26+O26</f>
        <v>648.5</v>
      </c>
      <c r="U26" s="218">
        <f>(J26+M26+P26)/3</f>
        <v>63.578431372549026</v>
      </c>
      <c r="V26" s="157"/>
    </row>
    <row r="27" spans="1:27" ht="26.25" customHeight="1" x14ac:dyDescent="0.25"/>
    <row r="28" spans="1:27" s="252" customFormat="1" ht="27" customHeight="1" x14ac:dyDescent="0.35">
      <c r="B28" s="252" t="s">
        <v>9</v>
      </c>
      <c r="L28" s="424" t="s">
        <v>548</v>
      </c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</row>
    <row r="29" spans="1:27" s="252" customFormat="1" ht="28.5" customHeight="1" x14ac:dyDescent="0.35">
      <c r="B29" s="252" t="s">
        <v>10</v>
      </c>
      <c r="L29" s="424" t="s">
        <v>566</v>
      </c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</row>
  </sheetData>
  <sortState ref="A23:XFD26">
    <sortCondition ref="A23"/>
  </sortState>
  <mergeCells count="45"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L29:AA29"/>
    <mergeCell ref="I9:K9"/>
    <mergeCell ref="L9:N9"/>
    <mergeCell ref="O9:Q9"/>
    <mergeCell ref="R9:R10"/>
    <mergeCell ref="S9:S10"/>
    <mergeCell ref="T9:T10"/>
    <mergeCell ref="U9:U10"/>
    <mergeCell ref="V9:V10"/>
    <mergeCell ref="L28:AA28"/>
    <mergeCell ref="A18:U18"/>
    <mergeCell ref="A19:U19"/>
    <mergeCell ref="T20:U20"/>
    <mergeCell ref="A21:A22"/>
    <mergeCell ref="B21:B22"/>
    <mergeCell ref="C21:C22"/>
    <mergeCell ref="D21:D22"/>
    <mergeCell ref="E21:E22"/>
    <mergeCell ref="F21:F22"/>
    <mergeCell ref="G21:G22"/>
    <mergeCell ref="H21:H22"/>
    <mergeCell ref="T21:T22"/>
    <mergeCell ref="U21:U22"/>
    <mergeCell ref="V21:V22"/>
    <mergeCell ref="I21:K21"/>
    <mergeCell ref="L21:N21"/>
    <mergeCell ref="O21:Q21"/>
    <mergeCell ref="R21:R22"/>
    <mergeCell ref="S21:S22"/>
  </mergeCells>
  <pageMargins left="0" right="0" top="0" bottom="0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A22" zoomScale="80" zoomScaleNormal="80" workbookViewId="0">
      <selection activeCell="B26" sqref="B26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16384" width="9.140625" style="9"/>
  </cols>
  <sheetData>
    <row r="1" spans="1:26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623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550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624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546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</row>
    <row r="11" spans="1:26" s="125" customFormat="1" ht="42" customHeight="1" x14ac:dyDescent="0.25">
      <c r="A11" s="184">
        <f>RANK(U11,U$11:U$13,0)</f>
        <v>1</v>
      </c>
      <c r="B11" s="193" t="s">
        <v>630</v>
      </c>
      <c r="C11" s="186" t="s">
        <v>376</v>
      </c>
      <c r="D11" s="189" t="s">
        <v>7</v>
      </c>
      <c r="E11" s="192" t="s">
        <v>642</v>
      </c>
      <c r="F11" s="186" t="s">
        <v>212</v>
      </c>
      <c r="G11" s="189" t="s">
        <v>102</v>
      </c>
      <c r="H11" s="189" t="s">
        <v>581</v>
      </c>
      <c r="I11" s="190">
        <v>144</v>
      </c>
      <c r="J11" s="191">
        <f t="shared" ref="J11:J13" si="0">I11/2.2</f>
        <v>65.454545454545453</v>
      </c>
      <c r="K11" s="184">
        <f>RANK(J11,J$11:J$13,0)</f>
        <v>1</v>
      </c>
      <c r="L11" s="190">
        <v>140</v>
      </c>
      <c r="M11" s="191">
        <f t="shared" ref="M11:M13" si="1">L11/2.2</f>
        <v>63.636363636363633</v>
      </c>
      <c r="N11" s="184">
        <f>RANK(M11,M$11:M$13,0)</f>
        <v>2</v>
      </c>
      <c r="O11" s="190">
        <v>145</v>
      </c>
      <c r="P11" s="191">
        <f t="shared" ref="P11:P13" si="2">O11/2.2</f>
        <v>65.909090909090907</v>
      </c>
      <c r="Q11" s="184">
        <f>RANK(P11,P$11:P$13,0)</f>
        <v>2</v>
      </c>
      <c r="R11" s="184"/>
      <c r="S11" s="184"/>
      <c r="T11" s="190">
        <f t="shared" ref="T11:T13" si="3">L11+O11+I11</f>
        <v>429</v>
      </c>
      <c r="U11" s="191">
        <f t="shared" ref="U11:U13" si="4">(M11+P11+J11)/3</f>
        <v>65</v>
      </c>
    </row>
    <row r="12" spans="1:26" s="125" customFormat="1" ht="42" customHeight="1" x14ac:dyDescent="0.25">
      <c r="A12" s="184">
        <f>RANK(U12,U$11:U$13,0)</f>
        <v>1</v>
      </c>
      <c r="B12" s="193" t="s">
        <v>641</v>
      </c>
      <c r="C12" s="186" t="s">
        <v>11</v>
      </c>
      <c r="D12" s="189" t="s">
        <v>7</v>
      </c>
      <c r="E12" s="192" t="s">
        <v>642</v>
      </c>
      <c r="F12" s="186" t="s">
        <v>212</v>
      </c>
      <c r="G12" s="189" t="s">
        <v>102</v>
      </c>
      <c r="H12" s="189" t="s">
        <v>581</v>
      </c>
      <c r="I12" s="190">
        <v>144</v>
      </c>
      <c r="J12" s="191">
        <f t="shared" si="0"/>
        <v>65.454545454545453</v>
      </c>
      <c r="K12" s="184">
        <f>RANK(J12,J$11:J$13,0)</f>
        <v>1</v>
      </c>
      <c r="L12" s="190">
        <v>142</v>
      </c>
      <c r="M12" s="191">
        <f t="shared" si="1"/>
        <v>64.545454545454547</v>
      </c>
      <c r="N12" s="184">
        <f>RANK(M12,M$11:M$13,0)</f>
        <v>1</v>
      </c>
      <c r="O12" s="190">
        <v>143</v>
      </c>
      <c r="P12" s="191">
        <f t="shared" si="2"/>
        <v>65</v>
      </c>
      <c r="Q12" s="184">
        <f>RANK(P12,P$11:P$13,0)</f>
        <v>3</v>
      </c>
      <c r="R12" s="184"/>
      <c r="S12" s="184"/>
      <c r="T12" s="190">
        <f t="shared" si="3"/>
        <v>429</v>
      </c>
      <c r="U12" s="191">
        <f t="shared" si="4"/>
        <v>65</v>
      </c>
    </row>
    <row r="13" spans="1:26" s="125" customFormat="1" ht="42" customHeight="1" x14ac:dyDescent="0.25">
      <c r="A13" s="184">
        <f>RANK(U13,U$11:U$13,0)</f>
        <v>3</v>
      </c>
      <c r="B13" s="188" t="s">
        <v>638</v>
      </c>
      <c r="C13" s="186" t="s">
        <v>189</v>
      </c>
      <c r="D13" s="189" t="s">
        <v>7</v>
      </c>
      <c r="E13" s="192" t="s">
        <v>639</v>
      </c>
      <c r="F13" s="186" t="s">
        <v>66</v>
      </c>
      <c r="G13" s="189" t="s">
        <v>67</v>
      </c>
      <c r="H13" s="189" t="s">
        <v>655</v>
      </c>
      <c r="I13" s="190">
        <v>142.5</v>
      </c>
      <c r="J13" s="191">
        <f t="shared" si="0"/>
        <v>64.772727272727266</v>
      </c>
      <c r="K13" s="184">
        <f>RANK(J13,J$11:J$13,0)</f>
        <v>3</v>
      </c>
      <c r="L13" s="190">
        <v>135.5</v>
      </c>
      <c r="M13" s="191">
        <f t="shared" si="1"/>
        <v>61.590909090909086</v>
      </c>
      <c r="N13" s="184">
        <f>RANK(M13,M$11:M$13,0)</f>
        <v>3</v>
      </c>
      <c r="O13" s="190">
        <v>147.5</v>
      </c>
      <c r="P13" s="191">
        <f t="shared" si="2"/>
        <v>67.045454545454547</v>
      </c>
      <c r="Q13" s="184">
        <f>RANK(P13,P$11:P$13,0)</f>
        <v>1</v>
      </c>
      <c r="R13" s="184"/>
      <c r="S13" s="184"/>
      <c r="T13" s="190">
        <f t="shared" si="3"/>
        <v>425.5</v>
      </c>
      <c r="U13" s="191">
        <f t="shared" si="4"/>
        <v>64.469696969696955</v>
      </c>
    </row>
    <row r="15" spans="1:26" ht="18" x14ac:dyDescent="0.25">
      <c r="A15" s="369" t="s">
        <v>663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79"/>
      <c r="W15" s="79"/>
      <c r="X15" s="79"/>
      <c r="Y15" s="79"/>
      <c r="Z15" s="79"/>
    </row>
    <row r="16" spans="1:26" s="46" customFormat="1" ht="18.75" x14ac:dyDescent="0.3">
      <c r="A16" s="388" t="s">
        <v>550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</row>
    <row r="17" spans="1:22" s="51" customFormat="1" ht="18.75" x14ac:dyDescent="0.25">
      <c r="A17" s="389" t="s">
        <v>624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</row>
    <row r="18" spans="1:22" s="78" customFormat="1" ht="24.75" customHeight="1" x14ac:dyDescent="0.25">
      <c r="A18" s="179" t="s">
        <v>221</v>
      </c>
      <c r="B18" s="179"/>
      <c r="C18" s="180"/>
      <c r="D18" s="31"/>
      <c r="E18" s="31"/>
      <c r="F18" s="31"/>
      <c r="G18" s="31"/>
      <c r="H18" s="30"/>
      <c r="T18" s="390" t="s">
        <v>546</v>
      </c>
      <c r="U18" s="390"/>
    </row>
    <row r="19" spans="1:22" s="125" customFormat="1" ht="15.75" x14ac:dyDescent="0.25">
      <c r="A19" s="412" t="s">
        <v>42</v>
      </c>
      <c r="B19" s="414" t="s">
        <v>626</v>
      </c>
      <c r="C19" s="414" t="s">
        <v>51</v>
      </c>
      <c r="D19" s="412" t="s">
        <v>3</v>
      </c>
      <c r="E19" s="414" t="s">
        <v>627</v>
      </c>
      <c r="F19" s="414" t="s">
        <v>51</v>
      </c>
      <c r="G19" s="414" t="s">
        <v>5</v>
      </c>
      <c r="H19" s="414" t="s">
        <v>217</v>
      </c>
      <c r="I19" s="420" t="s">
        <v>69</v>
      </c>
      <c r="J19" s="420"/>
      <c r="K19" s="420"/>
      <c r="L19" s="420" t="s">
        <v>49</v>
      </c>
      <c r="M19" s="420"/>
      <c r="N19" s="420"/>
      <c r="O19" s="420" t="s">
        <v>48</v>
      </c>
      <c r="P19" s="420"/>
      <c r="Q19" s="420"/>
      <c r="R19" s="421" t="s">
        <v>52</v>
      </c>
      <c r="S19" s="421" t="s">
        <v>47</v>
      </c>
      <c r="T19" s="412" t="s">
        <v>46</v>
      </c>
      <c r="U19" s="416" t="s">
        <v>45</v>
      </c>
      <c r="V19" s="418" t="s">
        <v>53</v>
      </c>
    </row>
    <row r="20" spans="1:22" s="125" customFormat="1" ht="49.5" customHeight="1" x14ac:dyDescent="0.25">
      <c r="A20" s="413"/>
      <c r="B20" s="415"/>
      <c r="C20" s="415"/>
      <c r="D20" s="413"/>
      <c r="E20" s="415"/>
      <c r="F20" s="415"/>
      <c r="G20" s="415"/>
      <c r="H20" s="415"/>
      <c r="I20" s="181" t="s">
        <v>44</v>
      </c>
      <c r="J20" s="182" t="s">
        <v>43</v>
      </c>
      <c r="K20" s="183" t="s">
        <v>42</v>
      </c>
      <c r="L20" s="181" t="s">
        <v>44</v>
      </c>
      <c r="M20" s="182" t="s">
        <v>43</v>
      </c>
      <c r="N20" s="183" t="s">
        <v>42</v>
      </c>
      <c r="O20" s="181" t="s">
        <v>44</v>
      </c>
      <c r="P20" s="182" t="s">
        <v>43</v>
      </c>
      <c r="Q20" s="183" t="s">
        <v>42</v>
      </c>
      <c r="R20" s="422"/>
      <c r="S20" s="422"/>
      <c r="T20" s="413"/>
      <c r="U20" s="417"/>
      <c r="V20" s="419"/>
    </row>
    <row r="21" spans="1:22" s="125" customFormat="1" ht="42" customHeight="1" x14ac:dyDescent="0.25">
      <c r="A21" s="184">
        <f t="shared" ref="A21:A29" si="5">RANK(U21,U$21:U$29,0)</f>
        <v>1</v>
      </c>
      <c r="B21" s="192" t="s">
        <v>635</v>
      </c>
      <c r="C21" s="186" t="s">
        <v>349</v>
      </c>
      <c r="D21" s="189">
        <v>2</v>
      </c>
      <c r="E21" s="192" t="s">
        <v>636</v>
      </c>
      <c r="F21" s="186" t="s">
        <v>358</v>
      </c>
      <c r="G21" s="189" t="s">
        <v>353</v>
      </c>
      <c r="H21" s="189" t="s">
        <v>654</v>
      </c>
      <c r="I21" s="190">
        <v>149.5</v>
      </c>
      <c r="J21" s="191">
        <f>I21/2.2</f>
        <v>67.954545454545453</v>
      </c>
      <c r="K21" s="184">
        <f t="shared" ref="K21:K29" si="6">RANK(J21,J$21:J$29,0)</f>
        <v>1</v>
      </c>
      <c r="L21" s="190">
        <v>156.5</v>
      </c>
      <c r="M21" s="191">
        <f>L21/2.2</f>
        <v>71.136363636363626</v>
      </c>
      <c r="N21" s="184">
        <f t="shared" ref="N21:N29" si="7">RANK(M21,M$21:M$29,0)</f>
        <v>1</v>
      </c>
      <c r="O21" s="190">
        <v>159.5</v>
      </c>
      <c r="P21" s="191">
        <f>O21/2.2</f>
        <v>72.5</v>
      </c>
      <c r="Q21" s="184">
        <f t="shared" ref="Q21:Q29" si="8">RANK(P21,P$21:P$29,0)</f>
        <v>1</v>
      </c>
      <c r="R21" s="184"/>
      <c r="S21" s="184"/>
      <c r="T21" s="190">
        <f t="shared" ref="T21:T29" si="9">L21+O21+I21</f>
        <v>465.5</v>
      </c>
      <c r="U21" s="191">
        <f t="shared" ref="U21:U29" si="10">(M21+P21+J21)/3</f>
        <v>70.530303030303017</v>
      </c>
      <c r="V21" s="157">
        <v>3</v>
      </c>
    </row>
    <row r="22" spans="1:22" s="125" customFormat="1" ht="42" customHeight="1" x14ac:dyDescent="0.25">
      <c r="A22" s="184">
        <f t="shared" si="5"/>
        <v>2</v>
      </c>
      <c r="B22" s="192" t="s">
        <v>637</v>
      </c>
      <c r="C22" s="186" t="s">
        <v>350</v>
      </c>
      <c r="D22" s="189" t="s">
        <v>6</v>
      </c>
      <c r="E22" s="192" t="s">
        <v>645</v>
      </c>
      <c r="F22" s="186" t="s">
        <v>359</v>
      </c>
      <c r="G22" s="189" t="s">
        <v>16</v>
      </c>
      <c r="H22" s="189" t="s">
        <v>654</v>
      </c>
      <c r="I22" s="190">
        <v>146.5</v>
      </c>
      <c r="J22" s="191">
        <f>I22/2.2</f>
        <v>66.590909090909079</v>
      </c>
      <c r="K22" s="184">
        <f t="shared" si="6"/>
        <v>3</v>
      </c>
      <c r="L22" s="190">
        <v>145</v>
      </c>
      <c r="M22" s="191">
        <f>L22/2.2</f>
        <v>65.909090909090907</v>
      </c>
      <c r="N22" s="184">
        <f t="shared" si="7"/>
        <v>4</v>
      </c>
      <c r="O22" s="190">
        <v>155.5</v>
      </c>
      <c r="P22" s="191">
        <f>O22/2.2</f>
        <v>70.681818181818173</v>
      </c>
      <c r="Q22" s="184">
        <f t="shared" si="8"/>
        <v>2</v>
      </c>
      <c r="R22" s="184"/>
      <c r="S22" s="184"/>
      <c r="T22" s="190">
        <f t="shared" si="9"/>
        <v>447</v>
      </c>
      <c r="U22" s="191">
        <f t="shared" si="10"/>
        <v>67.727272727272705</v>
      </c>
      <c r="V22" s="157">
        <v>3</v>
      </c>
    </row>
    <row r="23" spans="1:22" s="125" customFormat="1" ht="42" customHeight="1" x14ac:dyDescent="0.25">
      <c r="A23" s="184">
        <f t="shared" si="5"/>
        <v>3</v>
      </c>
      <c r="B23" s="188" t="s">
        <v>631</v>
      </c>
      <c r="C23" s="186" t="s">
        <v>41</v>
      </c>
      <c r="D23" s="189">
        <v>2</v>
      </c>
      <c r="E23" s="194" t="s">
        <v>632</v>
      </c>
      <c r="F23" s="186" t="s">
        <v>40</v>
      </c>
      <c r="G23" s="189" t="s">
        <v>288</v>
      </c>
      <c r="H23" s="189" t="s">
        <v>653</v>
      </c>
      <c r="I23" s="190">
        <v>146.5</v>
      </c>
      <c r="J23" s="191">
        <f>I23/2.2</f>
        <v>66.590909090909079</v>
      </c>
      <c r="K23" s="184">
        <f t="shared" si="6"/>
        <v>3</v>
      </c>
      <c r="L23" s="190">
        <v>147.5</v>
      </c>
      <c r="M23" s="191">
        <f>L23/2.2</f>
        <v>67.045454545454547</v>
      </c>
      <c r="N23" s="184">
        <f t="shared" si="7"/>
        <v>2</v>
      </c>
      <c r="O23" s="190">
        <v>152</v>
      </c>
      <c r="P23" s="191">
        <f>O23/2.2</f>
        <v>69.090909090909079</v>
      </c>
      <c r="Q23" s="184">
        <f t="shared" si="8"/>
        <v>3</v>
      </c>
      <c r="R23" s="184"/>
      <c r="S23" s="184"/>
      <c r="T23" s="190">
        <f t="shared" si="9"/>
        <v>446</v>
      </c>
      <c r="U23" s="191">
        <f t="shared" si="10"/>
        <v>67.575757575757564</v>
      </c>
      <c r="V23" s="157">
        <v>3</v>
      </c>
    </row>
    <row r="24" spans="1:22" s="125" customFormat="1" ht="42" customHeight="1" x14ac:dyDescent="0.25">
      <c r="A24" s="184">
        <f t="shared" si="5"/>
        <v>4</v>
      </c>
      <c r="B24" s="188" t="s">
        <v>647</v>
      </c>
      <c r="C24" s="195" t="s">
        <v>11</v>
      </c>
      <c r="D24" s="196" t="s">
        <v>7</v>
      </c>
      <c r="E24" s="192" t="s">
        <v>644</v>
      </c>
      <c r="F24" s="195" t="s">
        <v>302</v>
      </c>
      <c r="G24" s="196" t="s">
        <v>296</v>
      </c>
      <c r="H24" s="189" t="s">
        <v>583</v>
      </c>
      <c r="I24" s="190">
        <v>147</v>
      </c>
      <c r="J24" s="191">
        <f>I24/2.2</f>
        <v>66.818181818181813</v>
      </c>
      <c r="K24" s="184">
        <f t="shared" si="6"/>
        <v>2</v>
      </c>
      <c r="L24" s="190">
        <v>145.5</v>
      </c>
      <c r="M24" s="191">
        <f>L24/2.2</f>
        <v>66.136363636363626</v>
      </c>
      <c r="N24" s="184">
        <f t="shared" si="7"/>
        <v>3</v>
      </c>
      <c r="O24" s="190">
        <v>151</v>
      </c>
      <c r="P24" s="191">
        <f>O24/2.2</f>
        <v>68.636363636363626</v>
      </c>
      <c r="Q24" s="184">
        <f t="shared" si="8"/>
        <v>4</v>
      </c>
      <c r="R24" s="184"/>
      <c r="S24" s="184"/>
      <c r="T24" s="190">
        <f t="shared" si="9"/>
        <v>443.5</v>
      </c>
      <c r="U24" s="191">
        <f t="shared" si="10"/>
        <v>67.196969696969688</v>
      </c>
      <c r="V24" s="157">
        <v>3</v>
      </c>
    </row>
    <row r="25" spans="1:22" s="125" customFormat="1" ht="42" customHeight="1" x14ac:dyDescent="0.25">
      <c r="A25" s="184">
        <f t="shared" si="5"/>
        <v>5</v>
      </c>
      <c r="B25" s="193" t="s">
        <v>935</v>
      </c>
      <c r="C25" s="186" t="s">
        <v>11</v>
      </c>
      <c r="D25" s="189" t="s">
        <v>7</v>
      </c>
      <c r="E25" s="192" t="s">
        <v>648</v>
      </c>
      <c r="F25" s="186" t="s">
        <v>383</v>
      </c>
      <c r="G25" s="189" t="s">
        <v>102</v>
      </c>
      <c r="H25" s="189" t="s">
        <v>581</v>
      </c>
      <c r="I25" s="190">
        <v>144.5</v>
      </c>
      <c r="J25" s="191">
        <f>I25/2.2</f>
        <v>65.681818181818173</v>
      </c>
      <c r="K25" s="184">
        <f t="shared" si="6"/>
        <v>6</v>
      </c>
      <c r="L25" s="190">
        <v>142.5</v>
      </c>
      <c r="M25" s="191">
        <f>L25/2.2</f>
        <v>64.772727272727266</v>
      </c>
      <c r="N25" s="184">
        <f t="shared" si="7"/>
        <v>5</v>
      </c>
      <c r="O25" s="190">
        <v>149</v>
      </c>
      <c r="P25" s="191">
        <f>O25/2.2</f>
        <v>67.72727272727272</v>
      </c>
      <c r="Q25" s="184">
        <f t="shared" si="8"/>
        <v>5</v>
      </c>
      <c r="R25" s="184"/>
      <c r="S25" s="184"/>
      <c r="T25" s="190">
        <f t="shared" si="9"/>
        <v>436</v>
      </c>
      <c r="U25" s="191">
        <f t="shared" si="10"/>
        <v>66.060606060606062</v>
      </c>
      <c r="V25" s="157">
        <v>3</v>
      </c>
    </row>
    <row r="26" spans="1:22" s="125" customFormat="1" ht="42" customHeight="1" x14ac:dyDescent="0.25">
      <c r="A26" s="184">
        <f t="shared" si="5"/>
        <v>6</v>
      </c>
      <c r="B26" s="192" t="s">
        <v>633</v>
      </c>
      <c r="C26" s="186" t="s">
        <v>352</v>
      </c>
      <c r="D26" s="189" t="s">
        <v>30</v>
      </c>
      <c r="E26" s="192" t="s">
        <v>634</v>
      </c>
      <c r="F26" s="186" t="s">
        <v>361</v>
      </c>
      <c r="G26" s="189" t="s">
        <v>16</v>
      </c>
      <c r="H26" s="189" t="s">
        <v>654</v>
      </c>
      <c r="I26" s="190">
        <v>144.5</v>
      </c>
      <c r="J26" s="191">
        <f>I26/2.2-0.5</f>
        <v>65.181818181818173</v>
      </c>
      <c r="K26" s="184">
        <f t="shared" si="6"/>
        <v>7</v>
      </c>
      <c r="L26" s="190">
        <v>140.5</v>
      </c>
      <c r="M26" s="191">
        <f>L26/2.2-0.5</f>
        <v>63.36363636363636</v>
      </c>
      <c r="N26" s="184">
        <f t="shared" si="7"/>
        <v>6</v>
      </c>
      <c r="O26" s="190">
        <v>148.5</v>
      </c>
      <c r="P26" s="191">
        <f>O26/2.2-0.5</f>
        <v>67</v>
      </c>
      <c r="Q26" s="184">
        <f t="shared" si="8"/>
        <v>7</v>
      </c>
      <c r="R26" s="184"/>
      <c r="S26" s="184">
        <v>1</v>
      </c>
      <c r="T26" s="190">
        <f t="shared" si="9"/>
        <v>433.5</v>
      </c>
      <c r="U26" s="191">
        <f t="shared" si="10"/>
        <v>65.181818181818187</v>
      </c>
      <c r="V26" s="157">
        <v>3</v>
      </c>
    </row>
    <row r="27" spans="1:22" s="125" customFormat="1" ht="42" customHeight="1" x14ac:dyDescent="0.25">
      <c r="A27" s="184">
        <f t="shared" si="5"/>
        <v>7</v>
      </c>
      <c r="B27" s="185" t="s">
        <v>628</v>
      </c>
      <c r="C27" s="186" t="s">
        <v>190</v>
      </c>
      <c r="D27" s="187" t="s">
        <v>7</v>
      </c>
      <c r="E27" s="188" t="s">
        <v>629</v>
      </c>
      <c r="F27" s="186" t="s">
        <v>371</v>
      </c>
      <c r="G27" s="189" t="s">
        <v>372</v>
      </c>
      <c r="H27" s="189" t="s">
        <v>581</v>
      </c>
      <c r="I27" s="190">
        <v>142.5</v>
      </c>
      <c r="J27" s="191">
        <f t="shared" ref="J27:J29" si="11">I27/2.2</f>
        <v>64.772727272727266</v>
      </c>
      <c r="K27" s="184">
        <f t="shared" si="6"/>
        <v>8</v>
      </c>
      <c r="L27" s="190">
        <v>137.5</v>
      </c>
      <c r="M27" s="191">
        <f t="shared" ref="M27:M29" si="12">L27/2.2</f>
        <v>62.499999999999993</v>
      </c>
      <c r="N27" s="184">
        <f t="shared" si="7"/>
        <v>7</v>
      </c>
      <c r="O27" s="190">
        <v>149</v>
      </c>
      <c r="P27" s="191">
        <f t="shared" ref="P27:P29" si="13">O27/2.2</f>
        <v>67.72727272727272</v>
      </c>
      <c r="Q27" s="184">
        <f t="shared" si="8"/>
        <v>5</v>
      </c>
      <c r="R27" s="184"/>
      <c r="S27" s="184"/>
      <c r="T27" s="190">
        <f t="shared" si="9"/>
        <v>429</v>
      </c>
      <c r="U27" s="191">
        <f t="shared" si="10"/>
        <v>65</v>
      </c>
      <c r="V27" s="157">
        <v>3</v>
      </c>
    </row>
    <row r="28" spans="1:22" s="125" customFormat="1" ht="42" customHeight="1" x14ac:dyDescent="0.25">
      <c r="A28" s="184">
        <f t="shared" si="5"/>
        <v>8</v>
      </c>
      <c r="B28" s="193" t="s">
        <v>934</v>
      </c>
      <c r="C28" s="186" t="s">
        <v>11</v>
      </c>
      <c r="D28" s="189" t="s">
        <v>7</v>
      </c>
      <c r="E28" s="188" t="s">
        <v>643</v>
      </c>
      <c r="F28" s="186" t="s">
        <v>206</v>
      </c>
      <c r="G28" s="189" t="s">
        <v>102</v>
      </c>
      <c r="H28" s="189" t="s">
        <v>581</v>
      </c>
      <c r="I28" s="190">
        <v>145</v>
      </c>
      <c r="J28" s="191">
        <f t="shared" si="11"/>
        <v>65.909090909090907</v>
      </c>
      <c r="K28" s="184">
        <f t="shared" si="6"/>
        <v>5</v>
      </c>
      <c r="L28" s="190">
        <v>136</v>
      </c>
      <c r="M28" s="191">
        <f t="shared" si="12"/>
        <v>61.818181818181813</v>
      </c>
      <c r="N28" s="184">
        <f t="shared" si="7"/>
        <v>8</v>
      </c>
      <c r="O28" s="190">
        <v>145.5</v>
      </c>
      <c r="P28" s="191">
        <f t="shared" si="13"/>
        <v>66.136363636363626</v>
      </c>
      <c r="Q28" s="184">
        <f t="shared" si="8"/>
        <v>8</v>
      </c>
      <c r="R28" s="184"/>
      <c r="S28" s="184"/>
      <c r="T28" s="190">
        <f t="shared" si="9"/>
        <v>426.5</v>
      </c>
      <c r="U28" s="191">
        <f t="shared" si="10"/>
        <v>64.62121212121211</v>
      </c>
      <c r="V28" s="157">
        <v>3</v>
      </c>
    </row>
    <row r="29" spans="1:22" s="125" customFormat="1" ht="42" customHeight="1" x14ac:dyDescent="0.25">
      <c r="A29" s="184">
        <f t="shared" si="5"/>
        <v>9</v>
      </c>
      <c r="B29" s="188" t="s">
        <v>640</v>
      </c>
      <c r="C29" s="195" t="s">
        <v>11</v>
      </c>
      <c r="D29" s="196" t="s">
        <v>7</v>
      </c>
      <c r="E29" s="192" t="s">
        <v>644</v>
      </c>
      <c r="F29" s="195" t="s">
        <v>302</v>
      </c>
      <c r="G29" s="196" t="s">
        <v>296</v>
      </c>
      <c r="H29" s="189" t="s">
        <v>583</v>
      </c>
      <c r="I29" s="190">
        <v>122</v>
      </c>
      <c r="J29" s="191">
        <f t="shared" si="11"/>
        <v>55.454545454545453</v>
      </c>
      <c r="K29" s="184">
        <f t="shared" si="6"/>
        <v>9</v>
      </c>
      <c r="L29" s="190">
        <v>122.5</v>
      </c>
      <c r="M29" s="191">
        <f t="shared" si="12"/>
        <v>55.68181818181818</v>
      </c>
      <c r="N29" s="184">
        <f t="shared" si="7"/>
        <v>9</v>
      </c>
      <c r="O29" s="190">
        <v>125.5</v>
      </c>
      <c r="P29" s="191">
        <f t="shared" si="13"/>
        <v>57.04545454545454</v>
      </c>
      <c r="Q29" s="184">
        <f t="shared" si="8"/>
        <v>9</v>
      </c>
      <c r="R29" s="184"/>
      <c r="S29" s="184"/>
      <c r="T29" s="190">
        <f t="shared" si="9"/>
        <v>370</v>
      </c>
      <c r="U29" s="191">
        <f t="shared" si="10"/>
        <v>56.060606060606062</v>
      </c>
      <c r="V29" s="157"/>
    </row>
    <row r="30" spans="1:22" ht="26.25" customHeight="1" x14ac:dyDescent="0.25"/>
    <row r="31" spans="1:22" ht="27" customHeight="1" x14ac:dyDescent="0.3">
      <c r="A31" s="46"/>
      <c r="B31" s="46" t="s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380" t="s">
        <v>548</v>
      </c>
      <c r="M31" s="380"/>
      <c r="N31" s="380"/>
      <c r="O31" s="380"/>
      <c r="P31" s="380"/>
      <c r="Q31" s="380"/>
      <c r="R31" s="380"/>
      <c r="S31" s="380"/>
      <c r="T31" s="380"/>
      <c r="U31" s="380"/>
    </row>
    <row r="32" spans="1:22" ht="28.5" customHeight="1" x14ac:dyDescent="0.3">
      <c r="A32" s="46"/>
      <c r="B32" s="46" t="s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380" t="s">
        <v>566</v>
      </c>
      <c r="M32" s="380"/>
      <c r="N32" s="380"/>
      <c r="O32" s="380"/>
      <c r="P32" s="380"/>
      <c r="Q32" s="380"/>
      <c r="R32" s="380"/>
      <c r="S32" s="380"/>
      <c r="T32" s="380"/>
      <c r="U32" s="380"/>
    </row>
  </sheetData>
  <sortState ref="A11:XFD22">
    <sortCondition ref="A22"/>
  </sortState>
  <mergeCells count="45">
    <mergeCell ref="A1:U1"/>
    <mergeCell ref="A2:U2"/>
    <mergeCell ref="A3:U3"/>
    <mergeCell ref="A4:U4"/>
    <mergeCell ref="A5:U5"/>
    <mergeCell ref="A6:U6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L31:U31"/>
    <mergeCell ref="L32:U32"/>
    <mergeCell ref="H9:H10"/>
    <mergeCell ref="I9:K9"/>
    <mergeCell ref="L9:N9"/>
    <mergeCell ref="O9:Q9"/>
    <mergeCell ref="R9:R10"/>
    <mergeCell ref="S9:S10"/>
    <mergeCell ref="A16:U16"/>
    <mergeCell ref="A17:U17"/>
    <mergeCell ref="T18:U18"/>
    <mergeCell ref="A19:A20"/>
    <mergeCell ref="B19:B20"/>
    <mergeCell ref="C19:C20"/>
    <mergeCell ref="D19:D20"/>
    <mergeCell ref="E19:E20"/>
    <mergeCell ref="A15:U15"/>
    <mergeCell ref="V19:V20"/>
    <mergeCell ref="O19:Q19"/>
    <mergeCell ref="R19:R20"/>
    <mergeCell ref="S19:S20"/>
    <mergeCell ref="T19:T20"/>
    <mergeCell ref="U19:U20"/>
    <mergeCell ref="F19:F20"/>
    <mergeCell ref="G19:G20"/>
    <mergeCell ref="H19:H20"/>
    <mergeCell ref="I19:K19"/>
    <mergeCell ref="L19:N19"/>
  </mergeCells>
  <pageMargins left="0" right="0" top="0" bottom="0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A10" zoomScale="80" zoomScaleNormal="80" workbookViewId="0">
      <selection activeCell="V12" sqref="V12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7" style="9" customWidth="1"/>
    <col min="23" max="16384" width="9.140625" style="9"/>
  </cols>
  <sheetData>
    <row r="1" spans="1:26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749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748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42" customHeight="1" x14ac:dyDescent="0.25">
      <c r="A11" s="184">
        <f t="shared" ref="A11:A19" si="0">RANK(U11,U$11:U$19,0)</f>
        <v>1</v>
      </c>
      <c r="B11" s="81" t="s">
        <v>754</v>
      </c>
      <c r="C11" s="84" t="s">
        <v>465</v>
      </c>
      <c r="D11" s="83" t="s">
        <v>25</v>
      </c>
      <c r="E11" s="85" t="s">
        <v>755</v>
      </c>
      <c r="F11" s="84" t="s">
        <v>467</v>
      </c>
      <c r="G11" s="83" t="s">
        <v>468</v>
      </c>
      <c r="H11" s="83" t="s">
        <v>653</v>
      </c>
      <c r="I11" s="190">
        <v>215</v>
      </c>
      <c r="J11" s="191">
        <f t="shared" ref="J11:J19" si="1">I11/3.2</f>
        <v>67.1875</v>
      </c>
      <c r="K11" s="184">
        <f t="shared" ref="K11:K19" si="2">RANK(J11,J$11:J$19,0)</f>
        <v>1</v>
      </c>
      <c r="L11" s="190">
        <v>214</v>
      </c>
      <c r="M11" s="191">
        <f t="shared" ref="M11:M19" si="3">L11/3.2</f>
        <v>66.875</v>
      </c>
      <c r="N11" s="184">
        <f t="shared" ref="N11:N19" si="4">RANK(M11,M$11:M$19,0)</f>
        <v>2</v>
      </c>
      <c r="O11" s="190">
        <v>216.5</v>
      </c>
      <c r="P11" s="191">
        <f t="shared" ref="P11:P19" si="5">O11/3.2</f>
        <v>67.65625</v>
      </c>
      <c r="Q11" s="184">
        <f t="shared" ref="Q11:Q19" si="6">RANK(P11,P$11:P$19,0)</f>
        <v>1</v>
      </c>
      <c r="R11" s="184"/>
      <c r="S11" s="184"/>
      <c r="T11" s="190">
        <f t="shared" ref="T11:T19" si="7">L11+O11+I11</f>
        <v>645.5</v>
      </c>
      <c r="U11" s="191">
        <f t="shared" ref="U11:U19" si="8">(M11+P11+J11)/3</f>
        <v>67.239583333333329</v>
      </c>
      <c r="V11" s="157">
        <v>1</v>
      </c>
    </row>
    <row r="12" spans="1:26" s="125" customFormat="1" ht="42" customHeight="1" x14ac:dyDescent="0.25">
      <c r="A12" s="184">
        <f t="shared" si="0"/>
        <v>2</v>
      </c>
      <c r="B12" s="136" t="s">
        <v>750</v>
      </c>
      <c r="C12" s="82" t="s">
        <v>99</v>
      </c>
      <c r="D12" s="83" t="s">
        <v>25</v>
      </c>
      <c r="E12" s="81" t="s">
        <v>751</v>
      </c>
      <c r="F12" s="84" t="s">
        <v>101</v>
      </c>
      <c r="G12" s="83" t="s">
        <v>102</v>
      </c>
      <c r="H12" s="83" t="s">
        <v>581</v>
      </c>
      <c r="I12" s="190">
        <v>213</v>
      </c>
      <c r="J12" s="191">
        <f t="shared" si="1"/>
        <v>66.5625</v>
      </c>
      <c r="K12" s="184">
        <f t="shared" si="2"/>
        <v>2</v>
      </c>
      <c r="L12" s="190">
        <v>217</v>
      </c>
      <c r="M12" s="191">
        <f t="shared" si="3"/>
        <v>67.8125</v>
      </c>
      <c r="N12" s="184">
        <f t="shared" si="4"/>
        <v>1</v>
      </c>
      <c r="O12" s="190">
        <v>210.5</v>
      </c>
      <c r="P12" s="191">
        <f t="shared" si="5"/>
        <v>65.78125</v>
      </c>
      <c r="Q12" s="184">
        <f t="shared" si="6"/>
        <v>4</v>
      </c>
      <c r="R12" s="184"/>
      <c r="S12" s="184"/>
      <c r="T12" s="190">
        <f t="shared" si="7"/>
        <v>640.5</v>
      </c>
      <c r="U12" s="191">
        <f t="shared" si="8"/>
        <v>66.71875</v>
      </c>
      <c r="V12" s="157">
        <v>1</v>
      </c>
    </row>
    <row r="13" spans="1:26" s="125" customFormat="1" ht="42" customHeight="1" x14ac:dyDescent="0.25">
      <c r="A13" s="184">
        <f t="shared" si="0"/>
        <v>3</v>
      </c>
      <c r="B13" s="81" t="s">
        <v>757</v>
      </c>
      <c r="C13" s="84" t="s">
        <v>253</v>
      </c>
      <c r="D13" s="83">
        <v>1</v>
      </c>
      <c r="E13" s="81" t="s">
        <v>758</v>
      </c>
      <c r="F13" s="84" t="s">
        <v>255</v>
      </c>
      <c r="G13" s="83" t="s">
        <v>288</v>
      </c>
      <c r="H13" s="83" t="s">
        <v>653</v>
      </c>
      <c r="I13" s="190">
        <v>211.5</v>
      </c>
      <c r="J13" s="191">
        <f t="shared" si="1"/>
        <v>66.09375</v>
      </c>
      <c r="K13" s="184">
        <f t="shared" si="2"/>
        <v>4</v>
      </c>
      <c r="L13" s="190">
        <v>207.5</v>
      </c>
      <c r="M13" s="191">
        <f t="shared" si="3"/>
        <v>64.84375</v>
      </c>
      <c r="N13" s="184">
        <f t="shared" si="4"/>
        <v>7</v>
      </c>
      <c r="O13" s="190">
        <v>213.5</v>
      </c>
      <c r="P13" s="191">
        <f t="shared" si="5"/>
        <v>66.71875</v>
      </c>
      <c r="Q13" s="184">
        <f t="shared" si="6"/>
        <v>2</v>
      </c>
      <c r="R13" s="184"/>
      <c r="S13" s="184"/>
      <c r="T13" s="190">
        <f t="shared" si="7"/>
        <v>632.5</v>
      </c>
      <c r="U13" s="191">
        <f t="shared" si="8"/>
        <v>65.885416666666671</v>
      </c>
      <c r="V13" s="157">
        <v>1</v>
      </c>
    </row>
    <row r="14" spans="1:26" s="125" customFormat="1" ht="42" customHeight="1" x14ac:dyDescent="0.25">
      <c r="A14" s="184">
        <f t="shared" si="0"/>
        <v>4</v>
      </c>
      <c r="B14" s="81" t="s">
        <v>756</v>
      </c>
      <c r="C14" s="84" t="s">
        <v>188</v>
      </c>
      <c r="D14" s="83" t="s">
        <v>25</v>
      </c>
      <c r="E14" s="158" t="s">
        <v>237</v>
      </c>
      <c r="F14" s="84" t="s">
        <v>187</v>
      </c>
      <c r="G14" s="83" t="s">
        <v>18</v>
      </c>
      <c r="H14" s="83" t="s">
        <v>655</v>
      </c>
      <c r="I14" s="190">
        <v>204</v>
      </c>
      <c r="J14" s="191">
        <f t="shared" si="1"/>
        <v>63.75</v>
      </c>
      <c r="K14" s="184">
        <f t="shared" si="2"/>
        <v>7</v>
      </c>
      <c r="L14" s="190">
        <v>210.5</v>
      </c>
      <c r="M14" s="191">
        <f t="shared" si="3"/>
        <v>65.78125</v>
      </c>
      <c r="N14" s="184">
        <f t="shared" si="4"/>
        <v>3</v>
      </c>
      <c r="O14" s="190">
        <v>212.5</v>
      </c>
      <c r="P14" s="191">
        <f t="shared" si="5"/>
        <v>66.40625</v>
      </c>
      <c r="Q14" s="184">
        <f t="shared" si="6"/>
        <v>3</v>
      </c>
      <c r="R14" s="184"/>
      <c r="S14" s="184"/>
      <c r="T14" s="190">
        <f t="shared" si="7"/>
        <v>627</v>
      </c>
      <c r="U14" s="191">
        <f t="shared" si="8"/>
        <v>65.3125</v>
      </c>
      <c r="V14" s="157">
        <v>1</v>
      </c>
    </row>
    <row r="15" spans="1:26" s="125" customFormat="1" ht="42" customHeight="1" x14ac:dyDescent="0.25">
      <c r="A15" s="184">
        <f t="shared" si="0"/>
        <v>5</v>
      </c>
      <c r="B15" s="81" t="s">
        <v>759</v>
      </c>
      <c r="C15" s="138">
        <v>59498</v>
      </c>
      <c r="D15" s="139" t="s">
        <v>25</v>
      </c>
      <c r="E15" s="85" t="s">
        <v>236</v>
      </c>
      <c r="F15" s="159" t="s">
        <v>202</v>
      </c>
      <c r="G15" s="137" t="s">
        <v>200</v>
      </c>
      <c r="H15" s="83" t="s">
        <v>653</v>
      </c>
      <c r="I15" s="190">
        <v>208</v>
      </c>
      <c r="J15" s="191">
        <f t="shared" si="1"/>
        <v>65</v>
      </c>
      <c r="K15" s="184">
        <f t="shared" si="2"/>
        <v>6</v>
      </c>
      <c r="L15" s="190">
        <v>210</v>
      </c>
      <c r="M15" s="191">
        <f t="shared" si="3"/>
        <v>65.625</v>
      </c>
      <c r="N15" s="184">
        <f t="shared" si="4"/>
        <v>5</v>
      </c>
      <c r="O15" s="190">
        <v>208.5</v>
      </c>
      <c r="P15" s="191">
        <f t="shared" si="5"/>
        <v>65.15625</v>
      </c>
      <c r="Q15" s="184">
        <f t="shared" si="6"/>
        <v>5</v>
      </c>
      <c r="R15" s="184"/>
      <c r="S15" s="184"/>
      <c r="T15" s="190">
        <f t="shared" si="7"/>
        <v>626.5</v>
      </c>
      <c r="U15" s="191">
        <f t="shared" si="8"/>
        <v>65.260416666666671</v>
      </c>
      <c r="V15" s="157">
        <v>1</v>
      </c>
    </row>
    <row r="16" spans="1:26" s="125" customFormat="1" ht="42" customHeight="1" x14ac:dyDescent="0.25">
      <c r="A16" s="184">
        <f t="shared" si="0"/>
        <v>6</v>
      </c>
      <c r="B16" s="136" t="s">
        <v>750</v>
      </c>
      <c r="C16" s="82" t="s">
        <v>99</v>
      </c>
      <c r="D16" s="83" t="s">
        <v>25</v>
      </c>
      <c r="E16" s="81" t="s">
        <v>672</v>
      </c>
      <c r="F16" s="84" t="s">
        <v>206</v>
      </c>
      <c r="G16" s="83" t="s">
        <v>102</v>
      </c>
      <c r="H16" s="83" t="s">
        <v>581</v>
      </c>
      <c r="I16" s="190">
        <v>208.5</v>
      </c>
      <c r="J16" s="191">
        <f t="shared" si="1"/>
        <v>65.15625</v>
      </c>
      <c r="K16" s="184">
        <f t="shared" si="2"/>
        <v>5</v>
      </c>
      <c r="L16" s="190">
        <v>210.5</v>
      </c>
      <c r="M16" s="191">
        <f t="shared" si="3"/>
        <v>65.78125</v>
      </c>
      <c r="N16" s="184">
        <f t="shared" si="4"/>
        <v>3</v>
      </c>
      <c r="O16" s="190">
        <v>207</v>
      </c>
      <c r="P16" s="191">
        <f t="shared" si="5"/>
        <v>64.6875</v>
      </c>
      <c r="Q16" s="184">
        <f t="shared" si="6"/>
        <v>6</v>
      </c>
      <c r="R16" s="184"/>
      <c r="S16" s="184"/>
      <c r="T16" s="190">
        <f t="shared" si="7"/>
        <v>626</v>
      </c>
      <c r="U16" s="191">
        <f t="shared" si="8"/>
        <v>65.208333333333329</v>
      </c>
      <c r="V16" s="157">
        <v>1</v>
      </c>
    </row>
    <row r="17" spans="1:22" s="125" customFormat="1" ht="42" customHeight="1" x14ac:dyDescent="0.25">
      <c r="A17" s="184">
        <f t="shared" si="0"/>
        <v>7</v>
      </c>
      <c r="B17" s="136" t="s">
        <v>762</v>
      </c>
      <c r="C17" s="82" t="s">
        <v>109</v>
      </c>
      <c r="D17" s="83" t="s">
        <v>25</v>
      </c>
      <c r="E17" s="85" t="s">
        <v>238</v>
      </c>
      <c r="F17" s="84" t="s">
        <v>119</v>
      </c>
      <c r="G17" s="83" t="s">
        <v>102</v>
      </c>
      <c r="H17" s="83" t="s">
        <v>581</v>
      </c>
      <c r="I17" s="190">
        <v>212</v>
      </c>
      <c r="J17" s="191">
        <f t="shared" si="1"/>
        <v>66.25</v>
      </c>
      <c r="K17" s="184">
        <f t="shared" si="2"/>
        <v>3</v>
      </c>
      <c r="L17" s="190">
        <v>207.5</v>
      </c>
      <c r="M17" s="191">
        <f t="shared" si="3"/>
        <v>64.84375</v>
      </c>
      <c r="N17" s="184">
        <f t="shared" si="4"/>
        <v>7</v>
      </c>
      <c r="O17" s="190">
        <v>202.5</v>
      </c>
      <c r="P17" s="191">
        <f t="shared" si="5"/>
        <v>63.28125</v>
      </c>
      <c r="Q17" s="184">
        <f t="shared" si="6"/>
        <v>8</v>
      </c>
      <c r="R17" s="184"/>
      <c r="S17" s="184"/>
      <c r="T17" s="190">
        <f t="shared" si="7"/>
        <v>622</v>
      </c>
      <c r="U17" s="191">
        <f t="shared" si="8"/>
        <v>64.791666666666671</v>
      </c>
      <c r="V17" s="157">
        <v>2</v>
      </c>
    </row>
    <row r="18" spans="1:22" s="125" customFormat="1" ht="42" customHeight="1" x14ac:dyDescent="0.25">
      <c r="A18" s="184">
        <f t="shared" si="0"/>
        <v>8</v>
      </c>
      <c r="B18" s="81" t="s">
        <v>760</v>
      </c>
      <c r="C18" s="84" t="s">
        <v>498</v>
      </c>
      <c r="D18" s="83">
        <v>2</v>
      </c>
      <c r="E18" s="85" t="s">
        <v>761</v>
      </c>
      <c r="F18" s="84" t="s">
        <v>499</v>
      </c>
      <c r="G18" s="83" t="s">
        <v>585</v>
      </c>
      <c r="H18" s="83" t="s">
        <v>924</v>
      </c>
      <c r="I18" s="190">
        <v>203</v>
      </c>
      <c r="J18" s="191">
        <f t="shared" si="1"/>
        <v>63.4375</v>
      </c>
      <c r="K18" s="184">
        <f t="shared" si="2"/>
        <v>8</v>
      </c>
      <c r="L18" s="190">
        <v>209.5</v>
      </c>
      <c r="M18" s="191">
        <f t="shared" si="3"/>
        <v>65.46875</v>
      </c>
      <c r="N18" s="184">
        <f t="shared" si="4"/>
        <v>6</v>
      </c>
      <c r="O18" s="190">
        <v>207</v>
      </c>
      <c r="P18" s="191">
        <f t="shared" si="5"/>
        <v>64.6875</v>
      </c>
      <c r="Q18" s="184">
        <f t="shared" si="6"/>
        <v>6</v>
      </c>
      <c r="R18" s="184"/>
      <c r="S18" s="184"/>
      <c r="T18" s="190">
        <f t="shared" si="7"/>
        <v>619.5</v>
      </c>
      <c r="U18" s="191">
        <f t="shared" si="8"/>
        <v>64.53125</v>
      </c>
      <c r="V18" s="157">
        <v>2</v>
      </c>
    </row>
    <row r="19" spans="1:22" s="125" customFormat="1" ht="42" customHeight="1" x14ac:dyDescent="0.25">
      <c r="A19" s="184">
        <f t="shared" si="0"/>
        <v>9</v>
      </c>
      <c r="B19" s="136" t="s">
        <v>752</v>
      </c>
      <c r="C19" s="84" t="s">
        <v>250</v>
      </c>
      <c r="D19" s="137" t="s">
        <v>25</v>
      </c>
      <c r="E19" s="85" t="s">
        <v>753</v>
      </c>
      <c r="F19" s="138">
        <v>7396</v>
      </c>
      <c r="G19" s="83" t="s">
        <v>288</v>
      </c>
      <c r="H19" s="83" t="s">
        <v>653</v>
      </c>
      <c r="I19" s="190">
        <v>195.5</v>
      </c>
      <c r="J19" s="191">
        <f t="shared" si="1"/>
        <v>61.09375</v>
      </c>
      <c r="K19" s="184">
        <f t="shared" si="2"/>
        <v>9</v>
      </c>
      <c r="L19" s="190">
        <v>186.5</v>
      </c>
      <c r="M19" s="191">
        <f t="shared" si="3"/>
        <v>58.28125</v>
      </c>
      <c r="N19" s="184">
        <f t="shared" si="4"/>
        <v>9</v>
      </c>
      <c r="O19" s="190">
        <v>197</v>
      </c>
      <c r="P19" s="191">
        <f t="shared" si="5"/>
        <v>61.5625</v>
      </c>
      <c r="Q19" s="184">
        <f t="shared" si="6"/>
        <v>9</v>
      </c>
      <c r="R19" s="184"/>
      <c r="S19" s="184"/>
      <c r="T19" s="190">
        <f t="shared" si="7"/>
        <v>579</v>
      </c>
      <c r="U19" s="191">
        <f t="shared" si="8"/>
        <v>60.3125</v>
      </c>
      <c r="V19" s="25"/>
    </row>
    <row r="21" spans="1:22" ht="26.25" customHeight="1" x14ac:dyDescent="0.25"/>
    <row r="22" spans="1:22" ht="27" customHeight="1" x14ac:dyDescent="0.3">
      <c r="A22" s="46"/>
      <c r="B22" s="46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380" t="s">
        <v>548</v>
      </c>
      <c r="M22" s="380"/>
      <c r="N22" s="380"/>
      <c r="O22" s="380"/>
      <c r="P22" s="380"/>
      <c r="Q22" s="380"/>
      <c r="R22" s="380"/>
      <c r="S22" s="380"/>
      <c r="T22" s="380"/>
      <c r="U22" s="380"/>
    </row>
    <row r="23" spans="1:22" ht="28.5" customHeight="1" x14ac:dyDescent="0.3">
      <c r="A23" s="46"/>
      <c r="B23" s="46" t="s">
        <v>10</v>
      </c>
      <c r="C23" s="46"/>
      <c r="D23" s="46"/>
      <c r="E23" s="46"/>
      <c r="F23" s="46"/>
      <c r="G23" s="46"/>
      <c r="H23" s="46"/>
      <c r="I23" s="46"/>
      <c r="J23" s="46"/>
      <c r="K23" s="46"/>
      <c r="L23" s="380" t="s">
        <v>566</v>
      </c>
      <c r="M23" s="380"/>
      <c r="N23" s="380"/>
      <c r="O23" s="380"/>
      <c r="P23" s="380"/>
      <c r="Q23" s="380"/>
      <c r="R23" s="380"/>
      <c r="S23" s="380"/>
      <c r="T23" s="380"/>
      <c r="U23" s="380"/>
    </row>
  </sheetData>
  <sortState ref="A11:XFD19">
    <sortCondition ref="A11:A19"/>
  </sortState>
  <mergeCells count="26">
    <mergeCell ref="V9:V10"/>
    <mergeCell ref="L22:U22"/>
    <mergeCell ref="L23:U23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conditionalFormatting sqref="C11:C12">
    <cfRule type="expression" dxfId="13" priority="1" stopIfTrue="1">
      <formula>$O11=2018</formula>
    </cfRule>
  </conditionalFormatting>
  <pageMargins left="0" right="0" top="0" bottom="0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zoomScale="80" zoomScaleNormal="80" workbookViewId="0">
      <selection activeCell="H20" sqref="H20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7" style="9" customWidth="1"/>
    <col min="23" max="16384" width="9.140625" style="9"/>
  </cols>
  <sheetData>
    <row r="1" spans="1:26" ht="24.75" x14ac:dyDescent="0.25">
      <c r="A1" s="386" t="s">
        <v>767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749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748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42" customHeight="1" x14ac:dyDescent="0.25">
      <c r="A11" s="184">
        <f t="shared" ref="A11:A18" si="0">RANK(U11,U$11:U$18,0)</f>
        <v>1</v>
      </c>
      <c r="B11" s="81" t="s">
        <v>754</v>
      </c>
      <c r="C11" s="84" t="s">
        <v>465</v>
      </c>
      <c r="D11" s="83" t="s">
        <v>25</v>
      </c>
      <c r="E11" s="85" t="s">
        <v>755</v>
      </c>
      <c r="F11" s="84" t="s">
        <v>467</v>
      </c>
      <c r="G11" s="83" t="s">
        <v>468</v>
      </c>
      <c r="H11" s="83" t="s">
        <v>653</v>
      </c>
      <c r="I11" s="190">
        <v>215</v>
      </c>
      <c r="J11" s="191">
        <f t="shared" ref="J11:J18" si="1">I11/3.2</f>
        <v>67.1875</v>
      </c>
      <c r="K11" s="184">
        <f t="shared" ref="K11:K18" si="2">RANK(J11,J$11:J$18,0)</f>
        <v>1</v>
      </c>
      <c r="L11" s="190">
        <v>214</v>
      </c>
      <c r="M11" s="191">
        <f t="shared" ref="M11:M18" si="3">L11/3.2</f>
        <v>66.875</v>
      </c>
      <c r="N11" s="184">
        <f t="shared" ref="N11:N18" si="4">RANK(M11,M$11:M$18,0)</f>
        <v>2</v>
      </c>
      <c r="O11" s="190">
        <v>216.5</v>
      </c>
      <c r="P11" s="191">
        <f t="shared" ref="P11:P18" si="5">O11/3.2</f>
        <v>67.65625</v>
      </c>
      <c r="Q11" s="184">
        <f t="shared" ref="Q11:Q18" si="6">RANK(P11,P$11:P$18,0)</f>
        <v>1</v>
      </c>
      <c r="R11" s="184"/>
      <c r="S11" s="184"/>
      <c r="T11" s="190">
        <f t="shared" ref="T11:T18" si="7">L11+O11+I11</f>
        <v>645.5</v>
      </c>
      <c r="U11" s="191">
        <f t="shared" ref="U11:U18" si="8">(M11+P11+J11)/3</f>
        <v>67.239583333333329</v>
      </c>
      <c r="V11" s="157" t="s">
        <v>25</v>
      </c>
    </row>
    <row r="12" spans="1:26" s="125" customFormat="1" ht="42" customHeight="1" x14ac:dyDescent="0.25">
      <c r="A12" s="184">
        <f t="shared" si="0"/>
        <v>2</v>
      </c>
      <c r="B12" s="136" t="s">
        <v>750</v>
      </c>
      <c r="C12" s="82" t="s">
        <v>99</v>
      </c>
      <c r="D12" s="83" t="s">
        <v>25</v>
      </c>
      <c r="E12" s="81" t="s">
        <v>751</v>
      </c>
      <c r="F12" s="84" t="s">
        <v>101</v>
      </c>
      <c r="G12" s="83" t="s">
        <v>102</v>
      </c>
      <c r="H12" s="83" t="s">
        <v>581</v>
      </c>
      <c r="I12" s="190">
        <v>213</v>
      </c>
      <c r="J12" s="191">
        <f t="shared" si="1"/>
        <v>66.5625</v>
      </c>
      <c r="K12" s="184">
        <f t="shared" si="2"/>
        <v>2</v>
      </c>
      <c r="L12" s="190">
        <v>217</v>
      </c>
      <c r="M12" s="191">
        <f t="shared" si="3"/>
        <v>67.8125</v>
      </c>
      <c r="N12" s="184">
        <f t="shared" si="4"/>
        <v>1</v>
      </c>
      <c r="O12" s="190">
        <v>210.5</v>
      </c>
      <c r="P12" s="191">
        <f t="shared" si="5"/>
        <v>65.78125</v>
      </c>
      <c r="Q12" s="184">
        <f t="shared" si="6"/>
        <v>3</v>
      </c>
      <c r="R12" s="184"/>
      <c r="S12" s="184"/>
      <c r="T12" s="190">
        <f t="shared" si="7"/>
        <v>640.5</v>
      </c>
      <c r="U12" s="191">
        <f t="shared" si="8"/>
        <v>66.71875</v>
      </c>
      <c r="V12" s="157">
        <v>1</v>
      </c>
    </row>
    <row r="13" spans="1:26" s="125" customFormat="1" ht="42" customHeight="1" x14ac:dyDescent="0.25">
      <c r="A13" s="184">
        <f t="shared" si="0"/>
        <v>3</v>
      </c>
      <c r="B13" s="81" t="s">
        <v>757</v>
      </c>
      <c r="C13" s="84" t="s">
        <v>253</v>
      </c>
      <c r="D13" s="83">
        <v>1</v>
      </c>
      <c r="E13" s="81" t="s">
        <v>758</v>
      </c>
      <c r="F13" s="84" t="s">
        <v>255</v>
      </c>
      <c r="G13" s="83" t="s">
        <v>288</v>
      </c>
      <c r="H13" s="83" t="s">
        <v>653</v>
      </c>
      <c r="I13" s="190">
        <v>211.5</v>
      </c>
      <c r="J13" s="191">
        <f t="shared" si="1"/>
        <v>66.09375</v>
      </c>
      <c r="K13" s="184">
        <f t="shared" si="2"/>
        <v>4</v>
      </c>
      <c r="L13" s="190">
        <v>207.5</v>
      </c>
      <c r="M13" s="191">
        <f t="shared" si="3"/>
        <v>64.84375</v>
      </c>
      <c r="N13" s="184">
        <f t="shared" si="4"/>
        <v>6</v>
      </c>
      <c r="O13" s="190">
        <v>213.5</v>
      </c>
      <c r="P13" s="191">
        <f t="shared" si="5"/>
        <v>66.71875</v>
      </c>
      <c r="Q13" s="184">
        <f t="shared" si="6"/>
        <v>2</v>
      </c>
      <c r="R13" s="184"/>
      <c r="S13" s="184"/>
      <c r="T13" s="190">
        <f t="shared" si="7"/>
        <v>632.5</v>
      </c>
      <c r="U13" s="191">
        <f t="shared" si="8"/>
        <v>65.885416666666671</v>
      </c>
      <c r="V13" s="157">
        <v>1</v>
      </c>
    </row>
    <row r="14" spans="1:26" s="125" customFormat="1" ht="42" customHeight="1" x14ac:dyDescent="0.25">
      <c r="A14" s="184">
        <f t="shared" si="0"/>
        <v>4</v>
      </c>
      <c r="B14" s="81" t="s">
        <v>759</v>
      </c>
      <c r="C14" s="138">
        <v>59498</v>
      </c>
      <c r="D14" s="139" t="s">
        <v>25</v>
      </c>
      <c r="E14" s="85" t="s">
        <v>236</v>
      </c>
      <c r="F14" s="159" t="s">
        <v>202</v>
      </c>
      <c r="G14" s="137" t="s">
        <v>200</v>
      </c>
      <c r="H14" s="83" t="s">
        <v>653</v>
      </c>
      <c r="I14" s="190">
        <v>208</v>
      </c>
      <c r="J14" s="191">
        <f t="shared" si="1"/>
        <v>65</v>
      </c>
      <c r="K14" s="184">
        <f t="shared" si="2"/>
        <v>6</v>
      </c>
      <c r="L14" s="190">
        <v>210</v>
      </c>
      <c r="M14" s="191">
        <f t="shared" si="3"/>
        <v>65.625</v>
      </c>
      <c r="N14" s="184">
        <f t="shared" si="4"/>
        <v>4</v>
      </c>
      <c r="O14" s="190">
        <v>208.5</v>
      </c>
      <c r="P14" s="191">
        <f t="shared" si="5"/>
        <v>65.15625</v>
      </c>
      <c r="Q14" s="184">
        <f t="shared" si="6"/>
        <v>4</v>
      </c>
      <c r="R14" s="184"/>
      <c r="S14" s="184"/>
      <c r="T14" s="190">
        <f t="shared" si="7"/>
        <v>626.5</v>
      </c>
      <c r="U14" s="191">
        <f t="shared" si="8"/>
        <v>65.260416666666671</v>
      </c>
      <c r="V14" s="157">
        <v>1</v>
      </c>
    </row>
    <row r="15" spans="1:26" s="125" customFormat="1" ht="42" customHeight="1" x14ac:dyDescent="0.25">
      <c r="A15" s="184">
        <f t="shared" si="0"/>
        <v>5</v>
      </c>
      <c r="B15" s="136" t="s">
        <v>750</v>
      </c>
      <c r="C15" s="82" t="s">
        <v>99</v>
      </c>
      <c r="D15" s="83" t="s">
        <v>25</v>
      </c>
      <c r="E15" s="81" t="s">
        <v>672</v>
      </c>
      <c r="F15" s="84" t="s">
        <v>206</v>
      </c>
      <c r="G15" s="83" t="s">
        <v>102</v>
      </c>
      <c r="H15" s="83" t="s">
        <v>581</v>
      </c>
      <c r="I15" s="190">
        <v>208.5</v>
      </c>
      <c r="J15" s="191">
        <f t="shared" si="1"/>
        <v>65.15625</v>
      </c>
      <c r="K15" s="184">
        <f t="shared" si="2"/>
        <v>5</v>
      </c>
      <c r="L15" s="190">
        <v>210.5</v>
      </c>
      <c r="M15" s="191">
        <f t="shared" si="3"/>
        <v>65.78125</v>
      </c>
      <c r="N15" s="184">
        <f t="shared" si="4"/>
        <v>3</v>
      </c>
      <c r="O15" s="190">
        <v>207</v>
      </c>
      <c r="P15" s="191">
        <f t="shared" si="5"/>
        <v>64.6875</v>
      </c>
      <c r="Q15" s="184">
        <f t="shared" si="6"/>
        <v>5</v>
      </c>
      <c r="R15" s="184"/>
      <c r="S15" s="184"/>
      <c r="T15" s="190">
        <f t="shared" si="7"/>
        <v>626</v>
      </c>
      <c r="U15" s="191">
        <f t="shared" si="8"/>
        <v>65.208333333333329</v>
      </c>
      <c r="V15" s="157">
        <v>1</v>
      </c>
    </row>
    <row r="16" spans="1:26" s="125" customFormat="1" ht="42" customHeight="1" x14ac:dyDescent="0.25">
      <c r="A16" s="184">
        <f t="shared" si="0"/>
        <v>6</v>
      </c>
      <c r="B16" s="136" t="s">
        <v>762</v>
      </c>
      <c r="C16" s="82" t="s">
        <v>109</v>
      </c>
      <c r="D16" s="83" t="s">
        <v>25</v>
      </c>
      <c r="E16" s="85" t="s">
        <v>238</v>
      </c>
      <c r="F16" s="84" t="s">
        <v>119</v>
      </c>
      <c r="G16" s="83" t="s">
        <v>102</v>
      </c>
      <c r="H16" s="83" t="s">
        <v>581</v>
      </c>
      <c r="I16" s="190">
        <v>212</v>
      </c>
      <c r="J16" s="191">
        <f t="shared" si="1"/>
        <v>66.25</v>
      </c>
      <c r="K16" s="184">
        <f t="shared" si="2"/>
        <v>3</v>
      </c>
      <c r="L16" s="190">
        <v>207.5</v>
      </c>
      <c r="M16" s="191">
        <f t="shared" si="3"/>
        <v>64.84375</v>
      </c>
      <c r="N16" s="184">
        <f t="shared" si="4"/>
        <v>6</v>
      </c>
      <c r="O16" s="190">
        <v>202.5</v>
      </c>
      <c r="P16" s="191">
        <f t="shared" si="5"/>
        <v>63.28125</v>
      </c>
      <c r="Q16" s="184">
        <f t="shared" si="6"/>
        <v>7</v>
      </c>
      <c r="R16" s="184"/>
      <c r="S16" s="184"/>
      <c r="T16" s="190">
        <f t="shared" si="7"/>
        <v>622</v>
      </c>
      <c r="U16" s="191">
        <f t="shared" si="8"/>
        <v>64.791666666666671</v>
      </c>
      <c r="V16" s="157">
        <v>2</v>
      </c>
    </row>
    <row r="17" spans="1:22" s="125" customFormat="1" ht="42" customHeight="1" x14ac:dyDescent="0.25">
      <c r="A17" s="184">
        <f t="shared" si="0"/>
        <v>7</v>
      </c>
      <c r="B17" s="81" t="s">
        <v>760</v>
      </c>
      <c r="C17" s="84" t="s">
        <v>498</v>
      </c>
      <c r="D17" s="83">
        <v>2</v>
      </c>
      <c r="E17" s="85" t="s">
        <v>761</v>
      </c>
      <c r="F17" s="84" t="s">
        <v>499</v>
      </c>
      <c r="G17" s="83" t="s">
        <v>585</v>
      </c>
      <c r="H17" s="83" t="s">
        <v>924</v>
      </c>
      <c r="I17" s="190">
        <v>203</v>
      </c>
      <c r="J17" s="191">
        <f t="shared" si="1"/>
        <v>63.4375</v>
      </c>
      <c r="K17" s="184">
        <f t="shared" si="2"/>
        <v>7</v>
      </c>
      <c r="L17" s="190">
        <v>209.5</v>
      </c>
      <c r="M17" s="191">
        <f t="shared" si="3"/>
        <v>65.46875</v>
      </c>
      <c r="N17" s="184">
        <f t="shared" si="4"/>
        <v>5</v>
      </c>
      <c r="O17" s="190">
        <v>207</v>
      </c>
      <c r="P17" s="191">
        <f t="shared" si="5"/>
        <v>64.6875</v>
      </c>
      <c r="Q17" s="184">
        <f t="shared" si="6"/>
        <v>5</v>
      </c>
      <c r="R17" s="184"/>
      <c r="S17" s="184"/>
      <c r="T17" s="190">
        <f t="shared" si="7"/>
        <v>619.5</v>
      </c>
      <c r="U17" s="191">
        <f t="shared" si="8"/>
        <v>64.53125</v>
      </c>
      <c r="V17" s="157">
        <v>2</v>
      </c>
    </row>
    <row r="18" spans="1:22" s="125" customFormat="1" ht="42" customHeight="1" x14ac:dyDescent="0.25">
      <c r="A18" s="184">
        <f t="shared" si="0"/>
        <v>8</v>
      </c>
      <c r="B18" s="136" t="s">
        <v>752</v>
      </c>
      <c r="C18" s="84" t="s">
        <v>250</v>
      </c>
      <c r="D18" s="137" t="s">
        <v>25</v>
      </c>
      <c r="E18" s="85" t="s">
        <v>753</v>
      </c>
      <c r="F18" s="138">
        <v>7396</v>
      </c>
      <c r="G18" s="83" t="s">
        <v>288</v>
      </c>
      <c r="H18" s="83" t="s">
        <v>653</v>
      </c>
      <c r="I18" s="190">
        <v>195.5</v>
      </c>
      <c r="J18" s="191">
        <f t="shared" si="1"/>
        <v>61.09375</v>
      </c>
      <c r="K18" s="184">
        <f t="shared" si="2"/>
        <v>8</v>
      </c>
      <c r="L18" s="190">
        <v>186.5</v>
      </c>
      <c r="M18" s="191">
        <f t="shared" si="3"/>
        <v>58.28125</v>
      </c>
      <c r="N18" s="184">
        <f t="shared" si="4"/>
        <v>8</v>
      </c>
      <c r="O18" s="190">
        <v>197</v>
      </c>
      <c r="P18" s="191">
        <f t="shared" si="5"/>
        <v>61.5625</v>
      </c>
      <c r="Q18" s="184">
        <f t="shared" si="6"/>
        <v>8</v>
      </c>
      <c r="R18" s="184"/>
      <c r="S18" s="184"/>
      <c r="T18" s="190">
        <f t="shared" si="7"/>
        <v>579</v>
      </c>
      <c r="U18" s="191">
        <f t="shared" si="8"/>
        <v>60.3125</v>
      </c>
      <c r="V18" s="25"/>
    </row>
    <row r="20" spans="1:22" ht="26.25" customHeight="1" x14ac:dyDescent="0.25"/>
    <row r="21" spans="1:22" s="37" customFormat="1" ht="27" customHeight="1" x14ac:dyDescent="0.25">
      <c r="A21" s="51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423" t="s">
        <v>548</v>
      </c>
      <c r="M21" s="423"/>
      <c r="N21" s="423"/>
      <c r="O21" s="423"/>
      <c r="P21" s="423"/>
      <c r="Q21" s="423"/>
      <c r="R21" s="423"/>
      <c r="S21" s="423"/>
      <c r="T21" s="423"/>
      <c r="U21" s="423"/>
    </row>
    <row r="22" spans="1:22" s="37" customFormat="1" ht="28.5" customHeight="1" x14ac:dyDescent="0.25">
      <c r="A22" s="51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423" t="s">
        <v>566</v>
      </c>
      <c r="M22" s="423"/>
      <c r="N22" s="423"/>
      <c r="O22" s="423"/>
      <c r="P22" s="423"/>
      <c r="Q22" s="423"/>
      <c r="R22" s="423"/>
      <c r="S22" s="423"/>
      <c r="T22" s="423"/>
      <c r="U22" s="423"/>
    </row>
    <row r="23" spans="1:22" s="37" customFormat="1" ht="31.5" customHeight="1" x14ac:dyDescent="0.25">
      <c r="A23" s="51"/>
      <c r="B23" s="51" t="s">
        <v>60</v>
      </c>
      <c r="C23" s="51"/>
      <c r="D23" s="51"/>
      <c r="E23" s="51"/>
      <c r="F23" s="51"/>
      <c r="G23" s="51"/>
      <c r="H23" s="51"/>
      <c r="I23" s="51"/>
      <c r="J23" s="51"/>
      <c r="K23" s="51"/>
      <c r="L23" s="423" t="s">
        <v>658</v>
      </c>
      <c r="M23" s="423"/>
      <c r="N23" s="423"/>
      <c r="O23" s="423"/>
      <c r="P23" s="423"/>
      <c r="Q23" s="423"/>
      <c r="R23" s="423"/>
      <c r="S23" s="423"/>
      <c r="T23" s="423"/>
      <c r="U23" s="423"/>
    </row>
  </sheetData>
  <mergeCells count="27">
    <mergeCell ref="V9:V10"/>
    <mergeCell ref="L21:U21"/>
    <mergeCell ref="L22:U22"/>
    <mergeCell ref="L23:U23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R10"/>
    <mergeCell ref="S9:S10"/>
    <mergeCell ref="U9:U10"/>
    <mergeCell ref="A6:U6"/>
    <mergeCell ref="A1:U1"/>
    <mergeCell ref="A2:U2"/>
    <mergeCell ref="A3:U3"/>
    <mergeCell ref="A4:U4"/>
    <mergeCell ref="A5:U5"/>
  </mergeCells>
  <conditionalFormatting sqref="C11:C12">
    <cfRule type="expression" dxfId="12" priority="1" stopIfTrue="1">
      <formula>$O11=2018</formula>
    </cfRule>
  </conditionalFormatting>
  <pageMargins left="0" right="0" top="0" bottom="0" header="0.31496062992125984" footer="0.31496062992125984"/>
  <pageSetup paperSize="9" scale="4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opLeftCell="A94" zoomScaleNormal="100" workbookViewId="0">
      <selection activeCell="C99" sqref="C99:I103"/>
    </sheetView>
  </sheetViews>
  <sheetFormatPr defaultRowHeight="15" x14ac:dyDescent="0.25"/>
  <cols>
    <col min="1" max="1" width="4.85546875" style="9" customWidth="1"/>
    <col min="2" max="2" width="7.7109375" style="9" customWidth="1"/>
    <col min="3" max="3" width="23.85546875" style="9" customWidth="1"/>
    <col min="4" max="4" width="5.7109375" style="9" hidden="1" customWidth="1"/>
    <col min="5" max="5" width="7.140625" style="9" customWidth="1"/>
    <col min="6" max="6" width="47.7109375" style="9" customWidth="1"/>
    <col min="7" max="7" width="2.42578125" style="9" hidden="1" customWidth="1"/>
    <col min="8" max="8" width="8.7109375" style="9" hidden="1" customWidth="1"/>
    <col min="9" max="9" width="21.42578125" style="9" customWidth="1"/>
    <col min="10" max="16384" width="9.140625" style="9"/>
  </cols>
  <sheetData>
    <row r="1" spans="1:9" ht="28.5" customHeight="1" x14ac:dyDescent="0.25">
      <c r="A1" s="359" t="s">
        <v>211</v>
      </c>
      <c r="B1" s="359"/>
      <c r="C1" s="359"/>
      <c r="D1" s="359"/>
      <c r="E1" s="359"/>
      <c r="F1" s="359"/>
      <c r="G1" s="359"/>
      <c r="H1" s="359"/>
      <c r="I1" s="359"/>
    </row>
    <row r="2" spans="1:9" x14ac:dyDescent="0.25">
      <c r="A2" s="360" t="s">
        <v>0</v>
      </c>
      <c r="B2" s="360"/>
      <c r="C2" s="360"/>
      <c r="D2" s="360"/>
      <c r="E2" s="360"/>
      <c r="F2" s="360"/>
      <c r="G2" s="360"/>
      <c r="H2" s="360"/>
      <c r="I2" s="360"/>
    </row>
    <row r="3" spans="1:9" ht="21" customHeight="1" x14ac:dyDescent="0.25">
      <c r="A3" s="361" t="s">
        <v>650</v>
      </c>
      <c r="B3" s="361"/>
      <c r="C3" s="361"/>
      <c r="D3" s="361"/>
      <c r="E3" s="361"/>
      <c r="F3" s="361"/>
      <c r="G3" s="361"/>
      <c r="H3" s="361"/>
      <c r="I3" s="361"/>
    </row>
    <row r="4" spans="1:9" x14ac:dyDescent="0.25">
      <c r="A4" s="358" t="s">
        <v>105</v>
      </c>
      <c r="B4" s="358"/>
      <c r="C4" s="358"/>
      <c r="D4" s="358"/>
      <c r="E4" s="358"/>
      <c r="F4" s="358"/>
      <c r="G4" s="173"/>
      <c r="H4" s="173"/>
      <c r="I4" s="199" t="s">
        <v>649</v>
      </c>
    </row>
    <row r="5" spans="1:9" ht="50.25" customHeight="1" x14ac:dyDescent="0.25">
      <c r="A5" s="197" t="s">
        <v>1</v>
      </c>
      <c r="B5" s="197" t="s">
        <v>39</v>
      </c>
      <c r="C5" s="198" t="s">
        <v>2</v>
      </c>
      <c r="D5" s="198" t="s">
        <v>19</v>
      </c>
      <c r="E5" s="197" t="s">
        <v>3</v>
      </c>
      <c r="F5" s="198" t="s">
        <v>4</v>
      </c>
      <c r="G5" s="198" t="s">
        <v>19</v>
      </c>
      <c r="H5" s="198" t="s">
        <v>5</v>
      </c>
      <c r="I5" s="198" t="s">
        <v>217</v>
      </c>
    </row>
    <row r="6" spans="1:9" s="173" customFormat="1" ht="34.5" customHeight="1" x14ac:dyDescent="0.25">
      <c r="A6" s="171">
        <v>1</v>
      </c>
      <c r="B6" s="172">
        <v>0.375</v>
      </c>
      <c r="C6" s="56" t="s">
        <v>503</v>
      </c>
      <c r="D6" s="54" t="s">
        <v>504</v>
      </c>
      <c r="E6" s="55" t="s">
        <v>6</v>
      </c>
      <c r="F6" s="61" t="s">
        <v>559</v>
      </c>
      <c r="G6" s="54" t="s">
        <v>560</v>
      </c>
      <c r="H6" s="55" t="s">
        <v>67</v>
      </c>
      <c r="I6" s="55" t="s">
        <v>493</v>
      </c>
    </row>
    <row r="7" spans="1:9" s="173" customFormat="1" ht="32.25" customHeight="1" x14ac:dyDescent="0.25">
      <c r="A7" s="171">
        <v>2</v>
      </c>
      <c r="B7" s="172">
        <v>0.37916666666666665</v>
      </c>
      <c r="C7" s="56" t="s">
        <v>479</v>
      </c>
      <c r="D7" s="54" t="s">
        <v>480</v>
      </c>
      <c r="E7" s="55">
        <v>3</v>
      </c>
      <c r="F7" s="61" t="s">
        <v>483</v>
      </c>
      <c r="G7" s="54" t="s">
        <v>484</v>
      </c>
      <c r="H7" s="55" t="s">
        <v>485</v>
      </c>
      <c r="I7" s="55" t="s">
        <v>31</v>
      </c>
    </row>
    <row r="8" spans="1:9" s="173" customFormat="1" ht="32.25" customHeight="1" x14ac:dyDescent="0.25">
      <c r="A8" s="171">
        <v>3</v>
      </c>
      <c r="B8" s="172">
        <v>0.38333333333333303</v>
      </c>
      <c r="C8" s="57" t="s">
        <v>454</v>
      </c>
      <c r="D8" s="54" t="s">
        <v>451</v>
      </c>
      <c r="E8" s="60">
        <v>3</v>
      </c>
      <c r="F8" s="61" t="s">
        <v>459</v>
      </c>
      <c r="G8" s="54" t="s">
        <v>460</v>
      </c>
      <c r="H8" s="55" t="s">
        <v>18</v>
      </c>
      <c r="I8" s="55" t="s">
        <v>18</v>
      </c>
    </row>
    <row r="9" spans="1:9" s="173" customFormat="1" ht="31.5" customHeight="1" x14ac:dyDescent="0.25">
      <c r="A9" s="171">
        <v>4</v>
      </c>
      <c r="B9" s="172">
        <v>0.38750000000000001</v>
      </c>
      <c r="C9" s="57" t="s">
        <v>558</v>
      </c>
      <c r="D9" s="54"/>
      <c r="E9" s="60"/>
      <c r="F9" s="61" t="s">
        <v>120</v>
      </c>
      <c r="G9" s="54"/>
      <c r="H9" s="55"/>
      <c r="I9" s="55" t="s">
        <v>105</v>
      </c>
    </row>
    <row r="10" spans="1:9" s="173" customFormat="1" ht="31.5" customHeight="1" x14ac:dyDescent="0.25">
      <c r="A10" s="171">
        <v>5</v>
      </c>
      <c r="B10" s="172">
        <v>0.391666666666667</v>
      </c>
      <c r="C10" s="57" t="s">
        <v>555</v>
      </c>
      <c r="D10" s="54"/>
      <c r="E10" s="60"/>
      <c r="F10" s="61" t="s">
        <v>207</v>
      </c>
      <c r="G10" s="54"/>
      <c r="H10" s="55"/>
      <c r="I10" s="55" t="s">
        <v>105</v>
      </c>
    </row>
    <row r="11" spans="1:9" s="173" customFormat="1" ht="32.25" customHeight="1" x14ac:dyDescent="0.25">
      <c r="A11" s="171">
        <v>6</v>
      </c>
      <c r="B11" s="172">
        <v>0.39583333333333298</v>
      </c>
      <c r="C11" s="56" t="s">
        <v>286</v>
      </c>
      <c r="D11" s="54" t="s">
        <v>284</v>
      </c>
      <c r="E11" s="55" t="s">
        <v>6</v>
      </c>
      <c r="F11" s="61" t="s">
        <v>289</v>
      </c>
      <c r="G11" s="54"/>
      <c r="H11" s="55" t="s">
        <v>288</v>
      </c>
      <c r="I11" s="55" t="s">
        <v>288</v>
      </c>
    </row>
    <row r="12" spans="1:9" s="173" customFormat="1" ht="32.25" customHeight="1" x14ac:dyDescent="0.25">
      <c r="A12" s="171">
        <v>7</v>
      </c>
      <c r="B12" s="172">
        <v>0.4</v>
      </c>
      <c r="C12" s="57" t="s">
        <v>453</v>
      </c>
      <c r="D12" s="54" t="s">
        <v>450</v>
      </c>
      <c r="E12" s="60" t="s">
        <v>7</v>
      </c>
      <c r="F12" s="61" t="s">
        <v>459</v>
      </c>
      <c r="G12" s="54" t="s">
        <v>460</v>
      </c>
      <c r="H12" s="55" t="s">
        <v>18</v>
      </c>
      <c r="I12" s="55" t="s">
        <v>18</v>
      </c>
    </row>
    <row r="13" spans="1:9" s="173" customFormat="1" ht="32.25" customHeight="1" x14ac:dyDescent="0.25">
      <c r="A13" s="171">
        <v>8</v>
      </c>
      <c r="B13" s="172">
        <v>0.40416666666666701</v>
      </c>
      <c r="C13" s="56" t="s">
        <v>192</v>
      </c>
      <c r="D13" s="54" t="s">
        <v>193</v>
      </c>
      <c r="E13" s="55">
        <v>3</v>
      </c>
      <c r="F13" s="61" t="s">
        <v>194</v>
      </c>
      <c r="G13" s="54" t="s">
        <v>195</v>
      </c>
      <c r="H13" s="55" t="s">
        <v>196</v>
      </c>
      <c r="I13" s="55" t="s">
        <v>198</v>
      </c>
    </row>
    <row r="14" spans="1:9" s="173" customFormat="1" ht="32.25" customHeight="1" x14ac:dyDescent="0.25">
      <c r="A14" s="171">
        <v>9</v>
      </c>
      <c r="B14" s="172">
        <v>0.40833333333333299</v>
      </c>
      <c r="C14" s="56" t="s">
        <v>513</v>
      </c>
      <c r="D14" s="54" t="s">
        <v>514</v>
      </c>
      <c r="E14" s="55" t="s">
        <v>6</v>
      </c>
      <c r="F14" s="61" t="s">
        <v>559</v>
      </c>
      <c r="G14" s="54" t="s">
        <v>560</v>
      </c>
      <c r="H14" s="55" t="s">
        <v>67</v>
      </c>
      <c r="I14" s="55" t="s">
        <v>493</v>
      </c>
    </row>
    <row r="15" spans="1:9" s="173" customFormat="1" ht="34.5" customHeight="1" x14ac:dyDescent="0.25">
      <c r="A15" s="171">
        <v>10</v>
      </c>
      <c r="B15" s="172">
        <v>0.41249999999999998</v>
      </c>
      <c r="C15" s="56" t="s">
        <v>515</v>
      </c>
      <c r="D15" s="54" t="s">
        <v>516</v>
      </c>
      <c r="E15" s="55" t="s">
        <v>6</v>
      </c>
      <c r="F15" s="61" t="s">
        <v>62</v>
      </c>
      <c r="G15" s="54" t="s">
        <v>17</v>
      </c>
      <c r="H15" s="55" t="s">
        <v>561</v>
      </c>
      <c r="I15" s="55" t="s">
        <v>493</v>
      </c>
    </row>
    <row r="16" spans="1:9" s="173" customFormat="1" ht="32.25" customHeight="1" x14ac:dyDescent="0.25">
      <c r="A16" s="171">
        <v>11</v>
      </c>
      <c r="B16" s="172">
        <v>0.41666666666666702</v>
      </c>
      <c r="C16" s="56" t="s">
        <v>517</v>
      </c>
      <c r="D16" s="54" t="s">
        <v>518</v>
      </c>
      <c r="E16" s="55" t="s">
        <v>6</v>
      </c>
      <c r="F16" s="61" t="s">
        <v>562</v>
      </c>
      <c r="G16" s="54" t="s">
        <v>563</v>
      </c>
      <c r="H16" s="55" t="s">
        <v>564</v>
      </c>
      <c r="I16" s="55" t="s">
        <v>493</v>
      </c>
    </row>
    <row r="17" spans="1:9" s="173" customFormat="1" ht="32.25" customHeight="1" x14ac:dyDescent="0.25">
      <c r="A17" s="365" t="s">
        <v>541</v>
      </c>
      <c r="B17" s="366"/>
      <c r="C17" s="366"/>
      <c r="D17" s="366"/>
      <c r="E17" s="366"/>
      <c r="F17" s="366"/>
      <c r="G17" s="366"/>
      <c r="H17" s="366"/>
      <c r="I17" s="367"/>
    </row>
    <row r="18" spans="1:9" s="173" customFormat="1" ht="32.25" customHeight="1" x14ac:dyDescent="0.25">
      <c r="A18" s="171">
        <v>12</v>
      </c>
      <c r="B18" s="172">
        <v>0.42708333333333331</v>
      </c>
      <c r="C18" s="56" t="s">
        <v>300</v>
      </c>
      <c r="D18" s="58" t="s">
        <v>312</v>
      </c>
      <c r="E18" s="59" t="s">
        <v>7</v>
      </c>
      <c r="F18" s="61" t="s">
        <v>301</v>
      </c>
      <c r="G18" s="58" t="s">
        <v>302</v>
      </c>
      <c r="H18" s="59" t="s">
        <v>296</v>
      </c>
      <c r="I18" s="55" t="s">
        <v>82</v>
      </c>
    </row>
    <row r="19" spans="1:9" s="173" customFormat="1" ht="33.75" customHeight="1" x14ac:dyDescent="0.25">
      <c r="A19" s="171">
        <v>13</v>
      </c>
      <c r="B19" s="172">
        <v>0.43124999999999997</v>
      </c>
      <c r="C19" s="56" t="s">
        <v>428</v>
      </c>
      <c r="D19" s="54" t="s">
        <v>126</v>
      </c>
      <c r="E19" s="55" t="s">
        <v>6</v>
      </c>
      <c r="F19" s="61" t="s">
        <v>436</v>
      </c>
      <c r="G19" s="54" t="s">
        <v>15</v>
      </c>
      <c r="H19" s="55" t="s">
        <v>288</v>
      </c>
      <c r="I19" s="55" t="s">
        <v>432</v>
      </c>
    </row>
    <row r="20" spans="1:9" s="173" customFormat="1" ht="32.25" customHeight="1" x14ac:dyDescent="0.25">
      <c r="A20" s="171">
        <v>14</v>
      </c>
      <c r="B20" s="172">
        <v>0.43541666666666701</v>
      </c>
      <c r="C20" s="111" t="s">
        <v>381</v>
      </c>
      <c r="D20" s="54" t="s">
        <v>11</v>
      </c>
      <c r="E20" s="55" t="s">
        <v>7</v>
      </c>
      <c r="F20" s="56" t="s">
        <v>107</v>
      </c>
      <c r="G20" s="54" t="s">
        <v>108</v>
      </c>
      <c r="H20" s="55" t="s">
        <v>102</v>
      </c>
      <c r="I20" s="55" t="s">
        <v>105</v>
      </c>
    </row>
    <row r="21" spans="1:9" s="173" customFormat="1" ht="31.5" customHeight="1" x14ac:dyDescent="0.25">
      <c r="A21" s="171">
        <v>15</v>
      </c>
      <c r="B21" s="172">
        <v>0.43958333333333299</v>
      </c>
      <c r="C21" s="56" t="s">
        <v>519</v>
      </c>
      <c r="D21" s="54" t="s">
        <v>520</v>
      </c>
      <c r="E21" s="55">
        <v>2</v>
      </c>
      <c r="F21" s="61" t="s">
        <v>571</v>
      </c>
      <c r="G21" s="54" t="s">
        <v>572</v>
      </c>
      <c r="H21" s="55" t="s">
        <v>573</v>
      </c>
      <c r="I21" s="55" t="s">
        <v>493</v>
      </c>
    </row>
    <row r="22" spans="1:9" s="173" customFormat="1" ht="32.25" customHeight="1" x14ac:dyDescent="0.25">
      <c r="A22" s="171">
        <v>16</v>
      </c>
      <c r="B22" s="172">
        <v>0.44374999999999998</v>
      </c>
      <c r="C22" s="61" t="s">
        <v>345</v>
      </c>
      <c r="D22" s="54" t="s">
        <v>349</v>
      </c>
      <c r="E22" s="55">
        <v>2</v>
      </c>
      <c r="F22" s="61" t="s">
        <v>354</v>
      </c>
      <c r="G22" s="54" t="s">
        <v>358</v>
      </c>
      <c r="H22" s="55" t="s">
        <v>353</v>
      </c>
      <c r="I22" s="55" t="s">
        <v>31</v>
      </c>
    </row>
    <row r="23" spans="1:9" s="173" customFormat="1" ht="32.25" customHeight="1" x14ac:dyDescent="0.25">
      <c r="A23" s="171">
        <v>17</v>
      </c>
      <c r="B23" s="172">
        <v>0.44791666666666702</v>
      </c>
      <c r="C23" s="56" t="s">
        <v>469</v>
      </c>
      <c r="D23" s="54" t="s">
        <v>470</v>
      </c>
      <c r="E23" s="55">
        <v>1</v>
      </c>
      <c r="F23" s="61" t="s">
        <v>471</v>
      </c>
      <c r="G23" s="54" t="s">
        <v>472</v>
      </c>
      <c r="H23" s="55" t="s">
        <v>196</v>
      </c>
      <c r="I23" s="55" t="s">
        <v>198</v>
      </c>
    </row>
    <row r="24" spans="1:9" s="173" customFormat="1" ht="31.5" customHeight="1" x14ac:dyDescent="0.25">
      <c r="A24" s="171">
        <v>18</v>
      </c>
      <c r="B24" s="172">
        <v>0.452083333333333</v>
      </c>
      <c r="C24" s="61" t="s">
        <v>346</v>
      </c>
      <c r="D24" s="54" t="s">
        <v>350</v>
      </c>
      <c r="E24" s="55" t="s">
        <v>6</v>
      </c>
      <c r="F24" s="61" t="s">
        <v>355</v>
      </c>
      <c r="G24" s="54" t="s">
        <v>359</v>
      </c>
      <c r="H24" s="55" t="s">
        <v>16</v>
      </c>
      <c r="I24" s="55" t="s">
        <v>31</v>
      </c>
    </row>
    <row r="25" spans="1:9" s="173" customFormat="1" ht="32.25" customHeight="1" x14ac:dyDescent="0.25">
      <c r="A25" s="171">
        <v>19</v>
      </c>
      <c r="B25" s="172">
        <v>0.45624999999999999</v>
      </c>
      <c r="C25" s="57" t="s">
        <v>264</v>
      </c>
      <c r="D25" s="62" t="s">
        <v>114</v>
      </c>
      <c r="E25" s="55" t="s">
        <v>6</v>
      </c>
      <c r="F25" s="61" t="s">
        <v>208</v>
      </c>
      <c r="G25" s="54" t="s">
        <v>209</v>
      </c>
      <c r="H25" s="55" t="s">
        <v>363</v>
      </c>
      <c r="I25" s="55" t="s">
        <v>105</v>
      </c>
    </row>
    <row r="26" spans="1:9" s="173" customFormat="1" ht="32.25" customHeight="1" x14ac:dyDescent="0.25">
      <c r="A26" s="171">
        <v>20</v>
      </c>
      <c r="B26" s="172">
        <v>0.46041666666666697</v>
      </c>
      <c r="C26" s="56" t="s">
        <v>37</v>
      </c>
      <c r="D26" s="54" t="s">
        <v>41</v>
      </c>
      <c r="E26" s="55">
        <v>2</v>
      </c>
      <c r="F26" s="67" t="s">
        <v>123</v>
      </c>
      <c r="G26" s="54" t="s">
        <v>40</v>
      </c>
      <c r="H26" s="55" t="s">
        <v>288</v>
      </c>
      <c r="I26" s="55" t="s">
        <v>288</v>
      </c>
    </row>
    <row r="27" spans="1:9" s="173" customFormat="1" ht="32.25" customHeight="1" x14ac:dyDescent="0.25">
      <c r="A27" s="171">
        <v>21</v>
      </c>
      <c r="B27" s="172">
        <v>0.46458333333333302</v>
      </c>
      <c r="C27" s="57" t="s">
        <v>268</v>
      </c>
      <c r="D27" s="54" t="s">
        <v>11</v>
      </c>
      <c r="E27" s="55" t="s">
        <v>7</v>
      </c>
      <c r="F27" s="56" t="s">
        <v>107</v>
      </c>
      <c r="G27" s="54" t="s">
        <v>108</v>
      </c>
      <c r="H27" s="55" t="s">
        <v>102</v>
      </c>
      <c r="I27" s="55" t="s">
        <v>105</v>
      </c>
    </row>
    <row r="28" spans="1:9" s="173" customFormat="1" ht="32.25" customHeight="1" x14ac:dyDescent="0.25">
      <c r="A28" s="171">
        <v>22</v>
      </c>
      <c r="B28" s="172">
        <v>0.468749999999999</v>
      </c>
      <c r="C28" s="56" t="s">
        <v>479</v>
      </c>
      <c r="D28" s="54" t="s">
        <v>480</v>
      </c>
      <c r="E28" s="55">
        <v>3</v>
      </c>
      <c r="F28" s="61" t="s">
        <v>487</v>
      </c>
      <c r="G28" s="54" t="s">
        <v>484</v>
      </c>
      <c r="H28" s="55" t="s">
        <v>485</v>
      </c>
      <c r="I28" s="55" t="s">
        <v>31</v>
      </c>
    </row>
    <row r="29" spans="1:9" s="173" customFormat="1" ht="31.5" customHeight="1" x14ac:dyDescent="0.25">
      <c r="C29" s="116"/>
      <c r="D29" s="117"/>
      <c r="E29" s="118"/>
      <c r="F29" s="63"/>
      <c r="G29" s="117"/>
      <c r="H29" s="118"/>
      <c r="I29" s="118"/>
    </row>
    <row r="30" spans="1:9" s="173" customFormat="1" ht="31.5" customHeight="1" x14ac:dyDescent="0.25">
      <c r="C30" s="116"/>
      <c r="D30" s="117"/>
      <c r="E30" s="118"/>
      <c r="F30" s="63"/>
      <c r="G30" s="117"/>
      <c r="H30" s="118"/>
      <c r="I30" s="118"/>
    </row>
    <row r="31" spans="1:9" s="173" customFormat="1" ht="31.5" customHeight="1" x14ac:dyDescent="0.25">
      <c r="C31" s="116"/>
      <c r="D31" s="117"/>
      <c r="E31" s="118"/>
      <c r="F31" s="63"/>
      <c r="G31" s="117"/>
      <c r="H31" s="118"/>
      <c r="I31" s="118"/>
    </row>
    <row r="32" spans="1:9" x14ac:dyDescent="0.25">
      <c r="A32" s="361" t="s">
        <v>651</v>
      </c>
      <c r="B32" s="361"/>
      <c r="C32" s="361"/>
      <c r="D32" s="361"/>
      <c r="E32" s="361"/>
      <c r="F32" s="361"/>
      <c r="G32" s="361"/>
      <c r="H32" s="361"/>
      <c r="I32" s="361"/>
    </row>
    <row r="33" spans="1:9" x14ac:dyDescent="0.25">
      <c r="A33" s="358" t="s">
        <v>105</v>
      </c>
      <c r="B33" s="358"/>
      <c r="C33" s="358"/>
      <c r="D33" s="358"/>
      <c r="E33" s="358"/>
      <c r="F33" s="358"/>
      <c r="G33" s="173"/>
      <c r="H33" s="173"/>
      <c r="I33" s="173"/>
    </row>
    <row r="34" spans="1:9" ht="50.25" customHeight="1" x14ac:dyDescent="0.25">
      <c r="A34" s="197" t="s">
        <v>1</v>
      </c>
      <c r="B34" s="197" t="s">
        <v>39</v>
      </c>
      <c r="C34" s="198" t="s">
        <v>2</v>
      </c>
      <c r="D34" s="198" t="s">
        <v>19</v>
      </c>
      <c r="E34" s="197" t="s">
        <v>3</v>
      </c>
      <c r="F34" s="198" t="s">
        <v>4</v>
      </c>
      <c r="G34" s="198" t="s">
        <v>19</v>
      </c>
      <c r="H34" s="198" t="s">
        <v>5</v>
      </c>
      <c r="I34" s="198" t="s">
        <v>217</v>
      </c>
    </row>
    <row r="35" spans="1:9" s="173" customFormat="1" ht="32.25" customHeight="1" x14ac:dyDescent="0.25">
      <c r="A35" s="171">
        <v>1</v>
      </c>
      <c r="B35" s="172">
        <v>0.47916666666666669</v>
      </c>
      <c r="C35" s="57" t="s">
        <v>310</v>
      </c>
      <c r="D35" s="54" t="s">
        <v>309</v>
      </c>
      <c r="E35" s="55"/>
      <c r="F35" s="61" t="s">
        <v>317</v>
      </c>
      <c r="G35" s="54" t="s">
        <v>318</v>
      </c>
      <c r="H35" s="55" t="s">
        <v>306</v>
      </c>
      <c r="I35" s="55" t="s">
        <v>288</v>
      </c>
    </row>
    <row r="36" spans="1:9" s="173" customFormat="1" ht="32.25" customHeight="1" x14ac:dyDescent="0.25">
      <c r="A36" s="171">
        <v>2</v>
      </c>
      <c r="B36" s="172">
        <v>0.48402777777777778</v>
      </c>
      <c r="C36" s="56" t="s">
        <v>426</v>
      </c>
      <c r="D36" s="54" t="s">
        <v>11</v>
      </c>
      <c r="E36" s="55" t="s">
        <v>6</v>
      </c>
      <c r="F36" s="61" t="s">
        <v>434</v>
      </c>
      <c r="G36" s="54" t="s">
        <v>435</v>
      </c>
      <c r="H36" s="55" t="s">
        <v>288</v>
      </c>
      <c r="I36" s="55" t="s">
        <v>432</v>
      </c>
    </row>
    <row r="37" spans="1:9" s="173" customFormat="1" ht="32.25" customHeight="1" x14ac:dyDescent="0.25">
      <c r="A37" s="171">
        <v>3</v>
      </c>
      <c r="B37" s="172">
        <v>0.48888888888888898</v>
      </c>
      <c r="C37" s="56" t="s">
        <v>554</v>
      </c>
      <c r="D37" s="54" t="s">
        <v>510</v>
      </c>
      <c r="E37" s="55" t="s">
        <v>25</v>
      </c>
      <c r="F37" s="61" t="s">
        <v>586</v>
      </c>
      <c r="G37" s="54" t="s">
        <v>587</v>
      </c>
      <c r="H37" s="55" t="s">
        <v>588</v>
      </c>
      <c r="I37" s="55" t="s">
        <v>493</v>
      </c>
    </row>
    <row r="38" spans="1:9" s="173" customFormat="1" ht="32.25" customHeight="1" x14ac:dyDescent="0.25">
      <c r="A38" s="171">
        <v>4</v>
      </c>
      <c r="B38" s="172">
        <v>0.49375000000000002</v>
      </c>
      <c r="C38" s="61" t="s">
        <v>347</v>
      </c>
      <c r="D38" s="54" t="s">
        <v>351</v>
      </c>
      <c r="E38" s="55">
        <v>1</v>
      </c>
      <c r="F38" s="61" t="s">
        <v>357</v>
      </c>
      <c r="G38" s="54" t="s">
        <v>361</v>
      </c>
      <c r="H38" s="55" t="s">
        <v>16</v>
      </c>
      <c r="I38" s="55" t="s">
        <v>31</v>
      </c>
    </row>
    <row r="39" spans="1:9" s="173" customFormat="1" ht="32.25" customHeight="1" x14ac:dyDescent="0.25">
      <c r="A39" s="171">
        <v>5</v>
      </c>
      <c r="B39" s="172">
        <v>0.49861111111111101</v>
      </c>
      <c r="C39" s="56" t="s">
        <v>152</v>
      </c>
      <c r="D39" s="110">
        <v>47404</v>
      </c>
      <c r="E39" s="60">
        <v>2</v>
      </c>
      <c r="F39" s="56" t="s">
        <v>158</v>
      </c>
      <c r="G39" s="54" t="s">
        <v>151</v>
      </c>
      <c r="H39" s="55" t="s">
        <v>178</v>
      </c>
      <c r="I39" s="55" t="s">
        <v>493</v>
      </c>
    </row>
    <row r="40" spans="1:9" s="173" customFormat="1" ht="32.25" customHeight="1" x14ac:dyDescent="0.25">
      <c r="A40" s="171">
        <v>6</v>
      </c>
      <c r="B40" s="172">
        <v>0.50347222222222199</v>
      </c>
      <c r="C40" s="56" t="s">
        <v>88</v>
      </c>
      <c r="D40" s="62" t="s">
        <v>89</v>
      </c>
      <c r="E40" s="55" t="s">
        <v>6</v>
      </c>
      <c r="F40" s="69" t="s">
        <v>94</v>
      </c>
      <c r="G40" s="54" t="s">
        <v>90</v>
      </c>
      <c r="H40" s="55" t="s">
        <v>91</v>
      </c>
      <c r="I40" s="55" t="s">
        <v>18</v>
      </c>
    </row>
    <row r="41" spans="1:9" s="173" customFormat="1" ht="32.25" customHeight="1" x14ac:dyDescent="0.25">
      <c r="A41" s="171">
        <v>7</v>
      </c>
      <c r="B41" s="172">
        <v>0.50833333333333297</v>
      </c>
      <c r="C41" s="56" t="s">
        <v>260</v>
      </c>
      <c r="D41" s="58" t="s">
        <v>11</v>
      </c>
      <c r="E41" s="59">
        <v>1</v>
      </c>
      <c r="F41" s="61" t="s">
        <v>201</v>
      </c>
      <c r="G41" s="58" t="s">
        <v>202</v>
      </c>
      <c r="H41" s="59" t="s">
        <v>200</v>
      </c>
      <c r="I41" s="55" t="s">
        <v>288</v>
      </c>
    </row>
    <row r="42" spans="1:9" s="173" customFormat="1" ht="32.25" customHeight="1" x14ac:dyDescent="0.25">
      <c r="A42" s="365" t="s">
        <v>541</v>
      </c>
      <c r="B42" s="366"/>
      <c r="C42" s="366"/>
      <c r="D42" s="366"/>
      <c r="E42" s="366"/>
      <c r="F42" s="366"/>
      <c r="G42" s="366"/>
      <c r="H42" s="366"/>
      <c r="I42" s="367"/>
    </row>
    <row r="43" spans="1:9" s="173" customFormat="1" ht="32.25" customHeight="1" x14ac:dyDescent="0.25">
      <c r="A43" s="171">
        <v>8</v>
      </c>
      <c r="B43" s="172">
        <v>0.52083333333333337</v>
      </c>
      <c r="C43" s="57" t="s">
        <v>320</v>
      </c>
      <c r="D43" s="54" t="s">
        <v>326</v>
      </c>
      <c r="E43" s="55">
        <v>1</v>
      </c>
      <c r="F43" s="61" t="s">
        <v>340</v>
      </c>
      <c r="G43" s="54" t="s">
        <v>337</v>
      </c>
      <c r="H43" s="55" t="s">
        <v>331</v>
      </c>
      <c r="I43" s="55" t="s">
        <v>24</v>
      </c>
    </row>
    <row r="44" spans="1:9" s="173" customFormat="1" ht="32.25" customHeight="1" x14ac:dyDescent="0.25">
      <c r="A44" s="171">
        <v>9</v>
      </c>
      <c r="B44" s="172">
        <v>0.52569444444444446</v>
      </c>
      <c r="C44" s="56" t="s">
        <v>285</v>
      </c>
      <c r="D44" s="54" t="s">
        <v>283</v>
      </c>
      <c r="E44" s="55">
        <v>3</v>
      </c>
      <c r="F44" s="56" t="s">
        <v>256</v>
      </c>
      <c r="G44" s="54" t="s">
        <v>255</v>
      </c>
      <c r="H44" s="55" t="s">
        <v>288</v>
      </c>
      <c r="I44" s="55" t="s">
        <v>288</v>
      </c>
    </row>
    <row r="45" spans="1:9" s="173" customFormat="1" ht="32.25" customHeight="1" x14ac:dyDescent="0.25">
      <c r="A45" s="171">
        <v>10</v>
      </c>
      <c r="B45" s="172">
        <v>0.530555555555556</v>
      </c>
      <c r="C45" s="101" t="s">
        <v>425</v>
      </c>
      <c r="D45" s="103" t="s">
        <v>437</v>
      </c>
      <c r="E45" s="66">
        <v>3</v>
      </c>
      <c r="F45" s="61" t="s">
        <v>429</v>
      </c>
      <c r="G45" s="54" t="s">
        <v>430</v>
      </c>
      <c r="H45" s="55" t="s">
        <v>288</v>
      </c>
      <c r="I45" s="55" t="s">
        <v>432</v>
      </c>
    </row>
    <row r="46" spans="1:9" s="173" customFormat="1" ht="32.25" customHeight="1" x14ac:dyDescent="0.25">
      <c r="A46" s="171">
        <v>11</v>
      </c>
      <c r="B46" s="172">
        <v>0.53541666666666698</v>
      </c>
      <c r="C46" s="57" t="s">
        <v>324</v>
      </c>
      <c r="D46" s="54" t="s">
        <v>344</v>
      </c>
      <c r="E46" s="55">
        <v>1</v>
      </c>
      <c r="F46" s="61" t="s">
        <v>335</v>
      </c>
      <c r="G46" s="54" t="s">
        <v>336</v>
      </c>
      <c r="H46" s="55" t="s">
        <v>330</v>
      </c>
      <c r="I46" s="55" t="s">
        <v>24</v>
      </c>
    </row>
    <row r="47" spans="1:9" s="173" customFormat="1" ht="32.25" customHeight="1" x14ac:dyDescent="0.25">
      <c r="A47" s="171">
        <v>12</v>
      </c>
      <c r="B47" s="172">
        <v>0.54027777777777797</v>
      </c>
      <c r="C47" s="57" t="s">
        <v>323</v>
      </c>
      <c r="D47" s="54" t="s">
        <v>343</v>
      </c>
      <c r="E47" s="55">
        <v>1</v>
      </c>
      <c r="F47" s="61" t="s">
        <v>341</v>
      </c>
      <c r="G47" s="54" t="s">
        <v>339</v>
      </c>
      <c r="H47" s="55" t="s">
        <v>333</v>
      </c>
      <c r="I47" s="55" t="s">
        <v>24</v>
      </c>
    </row>
    <row r="48" spans="1:9" s="173" customFormat="1" ht="32.25" customHeight="1" x14ac:dyDescent="0.25">
      <c r="A48" s="171">
        <v>13</v>
      </c>
      <c r="B48" s="172">
        <v>0.54513888888888895</v>
      </c>
      <c r="C48" s="111" t="s">
        <v>494</v>
      </c>
      <c r="D48" s="54" t="s">
        <v>495</v>
      </c>
      <c r="E48" s="55" t="s">
        <v>6</v>
      </c>
      <c r="F48" s="61" t="s">
        <v>586</v>
      </c>
      <c r="G48" s="54" t="s">
        <v>587</v>
      </c>
      <c r="H48" s="55" t="s">
        <v>588</v>
      </c>
      <c r="I48" s="55" t="s">
        <v>493</v>
      </c>
    </row>
    <row r="49" spans="1:17" s="173" customFormat="1" ht="32.25" customHeight="1" x14ac:dyDescent="0.25">
      <c r="A49" s="171">
        <v>14</v>
      </c>
      <c r="B49" s="172">
        <v>0.55000000000000004</v>
      </c>
      <c r="C49" s="56" t="s">
        <v>507</v>
      </c>
      <c r="D49" s="54" t="s">
        <v>508</v>
      </c>
      <c r="E49" s="55">
        <v>3</v>
      </c>
      <c r="F49" s="61" t="s">
        <v>590</v>
      </c>
      <c r="G49" s="54" t="s">
        <v>589</v>
      </c>
      <c r="H49" s="55" t="s">
        <v>561</v>
      </c>
      <c r="I49" s="55" t="s">
        <v>493</v>
      </c>
    </row>
    <row r="50" spans="1:17" s="173" customFormat="1" ht="32.25" customHeight="1" x14ac:dyDescent="0.25">
      <c r="A50" s="365" t="s">
        <v>541</v>
      </c>
      <c r="B50" s="366"/>
      <c r="C50" s="366"/>
      <c r="D50" s="366"/>
      <c r="E50" s="366"/>
      <c r="F50" s="366"/>
      <c r="G50" s="366"/>
      <c r="H50" s="366"/>
      <c r="I50" s="367"/>
    </row>
    <row r="51" spans="1:17" s="173" customFormat="1" ht="32.25" customHeight="1" x14ac:dyDescent="0.25">
      <c r="A51" s="171">
        <v>15</v>
      </c>
      <c r="B51" s="172">
        <v>0.5625</v>
      </c>
      <c r="C51" s="57" t="s">
        <v>266</v>
      </c>
      <c r="D51" s="54" t="s">
        <v>369</v>
      </c>
      <c r="E51" s="55" t="s">
        <v>7</v>
      </c>
      <c r="F51" s="56" t="s">
        <v>370</v>
      </c>
      <c r="G51" s="54" t="s">
        <v>371</v>
      </c>
      <c r="H51" s="55" t="s">
        <v>372</v>
      </c>
      <c r="I51" s="55" t="s">
        <v>105</v>
      </c>
    </row>
    <row r="52" spans="1:17" s="173" customFormat="1" ht="32.25" customHeight="1" x14ac:dyDescent="0.25">
      <c r="A52" s="171">
        <v>16</v>
      </c>
      <c r="B52" s="172">
        <v>0.56736111111111109</v>
      </c>
      <c r="C52" s="57" t="s">
        <v>322</v>
      </c>
      <c r="D52" s="54" t="s">
        <v>328</v>
      </c>
      <c r="E52" s="55">
        <v>1</v>
      </c>
      <c r="F52" s="61" t="s">
        <v>340</v>
      </c>
      <c r="G52" s="54" t="s">
        <v>337</v>
      </c>
      <c r="H52" s="55" t="s">
        <v>331</v>
      </c>
      <c r="I52" s="55" t="s">
        <v>24</v>
      </c>
    </row>
    <row r="53" spans="1:17" s="173" customFormat="1" ht="32.25" customHeight="1" x14ac:dyDescent="0.25">
      <c r="A53" s="171">
        <v>17</v>
      </c>
      <c r="B53" s="172">
        <v>0.57222222222222197</v>
      </c>
      <c r="C53" s="56" t="s">
        <v>292</v>
      </c>
      <c r="D53" s="58" t="s">
        <v>311</v>
      </c>
      <c r="E53" s="59" t="s">
        <v>25</v>
      </c>
      <c r="F53" s="61" t="s">
        <v>298</v>
      </c>
      <c r="G53" s="58" t="s">
        <v>299</v>
      </c>
      <c r="H53" s="59" t="s">
        <v>296</v>
      </c>
      <c r="I53" s="55" t="s">
        <v>82</v>
      </c>
    </row>
    <row r="54" spans="1:17" s="173" customFormat="1" ht="32.25" customHeight="1" x14ac:dyDescent="0.25">
      <c r="A54" s="171">
        <v>18</v>
      </c>
      <c r="B54" s="172">
        <v>0.57708333333333295</v>
      </c>
      <c r="C54" s="101" t="s">
        <v>511</v>
      </c>
      <c r="D54" s="103" t="s">
        <v>38</v>
      </c>
      <c r="E54" s="66">
        <v>3</v>
      </c>
      <c r="F54" s="61" t="s">
        <v>62</v>
      </c>
      <c r="G54" s="54" t="s">
        <v>17</v>
      </c>
      <c r="H54" s="55" t="s">
        <v>561</v>
      </c>
      <c r="I54" s="55" t="s">
        <v>493</v>
      </c>
    </row>
    <row r="55" spans="1:17" s="173" customFormat="1" ht="32.25" customHeight="1" x14ac:dyDescent="0.25">
      <c r="A55" s="171">
        <v>19</v>
      </c>
      <c r="B55" s="172">
        <v>0.58194444444444404</v>
      </c>
      <c r="C55" s="101" t="s">
        <v>63</v>
      </c>
      <c r="D55" s="103" t="s">
        <v>68</v>
      </c>
      <c r="E55" s="66" t="s">
        <v>7</v>
      </c>
      <c r="F55" s="61" t="s">
        <v>70</v>
      </c>
      <c r="G55" s="54" t="s">
        <v>66</v>
      </c>
      <c r="H55" s="55" t="s">
        <v>67</v>
      </c>
      <c r="I55" s="55" t="s">
        <v>18</v>
      </c>
    </row>
    <row r="56" spans="1:17" s="173" customFormat="1" ht="32.25" customHeight="1" x14ac:dyDescent="0.25">
      <c r="A56" s="171">
        <v>20</v>
      </c>
      <c r="B56" s="172">
        <v>0.58680555555555503</v>
      </c>
      <c r="C56" s="56" t="s">
        <v>424</v>
      </c>
      <c r="D56" s="54" t="s">
        <v>125</v>
      </c>
      <c r="E56" s="55" t="s">
        <v>6</v>
      </c>
      <c r="F56" s="61" t="s">
        <v>429</v>
      </c>
      <c r="G56" s="54" t="s">
        <v>430</v>
      </c>
      <c r="H56" s="55" t="s">
        <v>288</v>
      </c>
      <c r="I56" s="55" t="s">
        <v>432</v>
      </c>
    </row>
    <row r="57" spans="1:17" s="173" customFormat="1" ht="32.25" customHeight="1" x14ac:dyDescent="0.25">
      <c r="A57" s="171">
        <v>21</v>
      </c>
      <c r="B57" s="172">
        <v>0.59166666666666701</v>
      </c>
      <c r="C57" s="72" t="s">
        <v>319</v>
      </c>
      <c r="D57" s="103" t="s">
        <v>325</v>
      </c>
      <c r="E57" s="66">
        <v>1</v>
      </c>
      <c r="F57" s="61" t="s">
        <v>335</v>
      </c>
      <c r="G57" s="54" t="s">
        <v>336</v>
      </c>
      <c r="H57" s="55" t="s">
        <v>330</v>
      </c>
      <c r="I57" s="55" t="s">
        <v>24</v>
      </c>
    </row>
    <row r="58" spans="1:17" s="173" customFormat="1" ht="32.25" customHeight="1" x14ac:dyDescent="0.25">
      <c r="A58" s="171">
        <v>22</v>
      </c>
      <c r="B58" s="172">
        <v>0.59652777777777799</v>
      </c>
      <c r="C58" s="174" t="s">
        <v>61</v>
      </c>
      <c r="D58" s="103" t="s">
        <v>32</v>
      </c>
      <c r="E58" s="66" t="s">
        <v>25</v>
      </c>
      <c r="F58" s="61" t="s">
        <v>278</v>
      </c>
      <c r="G58" s="54" t="s">
        <v>279</v>
      </c>
      <c r="H58" s="55" t="s">
        <v>16</v>
      </c>
      <c r="I58" s="55" t="s">
        <v>31</v>
      </c>
    </row>
    <row r="59" spans="1:17" s="173" customFormat="1" ht="32.25" customHeight="1" x14ac:dyDescent="0.25">
      <c r="A59" s="171">
        <v>23</v>
      </c>
      <c r="B59" s="172">
        <v>0.60138888888888897</v>
      </c>
      <c r="C59" s="174" t="s">
        <v>347</v>
      </c>
      <c r="D59" s="103" t="s">
        <v>351</v>
      </c>
      <c r="E59" s="55">
        <v>1</v>
      </c>
      <c r="F59" s="61" t="s">
        <v>356</v>
      </c>
      <c r="G59" s="54" t="s">
        <v>360</v>
      </c>
      <c r="H59" s="55" t="s">
        <v>362</v>
      </c>
      <c r="I59" s="55" t="s">
        <v>31</v>
      </c>
      <c r="K59" s="9"/>
      <c r="L59" s="9"/>
      <c r="M59" s="9"/>
      <c r="N59" s="9"/>
      <c r="O59" s="9"/>
      <c r="P59" s="9"/>
      <c r="Q59" s="9"/>
    </row>
    <row r="60" spans="1:17" x14ac:dyDescent="0.25">
      <c r="A60" s="173"/>
      <c r="B60" s="173"/>
      <c r="C60" s="173"/>
      <c r="D60" s="173"/>
      <c r="E60" s="173"/>
      <c r="F60" s="173"/>
      <c r="G60" s="173"/>
      <c r="H60" s="173"/>
      <c r="I60" s="173"/>
    </row>
    <row r="61" spans="1:17" x14ac:dyDescent="0.25">
      <c r="A61" s="173"/>
      <c r="B61" s="173"/>
      <c r="C61" s="173"/>
      <c r="D61" s="173"/>
      <c r="E61" s="173"/>
      <c r="F61" s="173"/>
      <c r="G61" s="173"/>
      <c r="H61" s="173"/>
      <c r="I61" s="173"/>
    </row>
    <row r="62" spans="1:17" x14ac:dyDescent="0.25">
      <c r="A62" s="173"/>
      <c r="B62" s="173"/>
      <c r="C62" s="173"/>
      <c r="D62" s="173"/>
      <c r="E62" s="173"/>
      <c r="F62" s="173"/>
      <c r="G62" s="173"/>
      <c r="H62" s="173"/>
      <c r="I62" s="173"/>
    </row>
    <row r="63" spans="1:17" ht="21" customHeight="1" x14ac:dyDescent="0.25">
      <c r="A63" s="361" t="s">
        <v>652</v>
      </c>
      <c r="B63" s="361"/>
      <c r="C63" s="361"/>
      <c r="D63" s="361"/>
      <c r="E63" s="361"/>
      <c r="F63" s="361"/>
      <c r="G63" s="361"/>
      <c r="H63" s="361"/>
      <c r="I63" s="361"/>
    </row>
    <row r="64" spans="1:17" x14ac:dyDescent="0.25">
      <c r="A64" s="358" t="s">
        <v>105</v>
      </c>
      <c r="B64" s="358"/>
      <c r="C64" s="358"/>
      <c r="D64" s="358"/>
      <c r="E64" s="358"/>
      <c r="F64" s="358"/>
      <c r="G64" s="173"/>
      <c r="H64" s="173"/>
      <c r="I64" s="173"/>
    </row>
    <row r="65" spans="1:9" ht="50.25" customHeight="1" x14ac:dyDescent="0.25">
      <c r="A65" s="197" t="s">
        <v>1</v>
      </c>
      <c r="B65" s="197" t="s">
        <v>39</v>
      </c>
      <c r="C65" s="198" t="s">
        <v>2</v>
      </c>
      <c r="D65" s="198" t="s">
        <v>19</v>
      </c>
      <c r="E65" s="197" t="s">
        <v>3</v>
      </c>
      <c r="F65" s="198" t="s">
        <v>4</v>
      </c>
      <c r="G65" s="198" t="s">
        <v>19</v>
      </c>
      <c r="H65" s="198" t="s">
        <v>5</v>
      </c>
      <c r="I65" s="198" t="s">
        <v>217</v>
      </c>
    </row>
    <row r="66" spans="1:9" ht="32.25" customHeight="1" x14ac:dyDescent="0.25">
      <c r="A66" s="171">
        <v>1</v>
      </c>
      <c r="B66" s="172">
        <v>0.63194444444444442</v>
      </c>
      <c r="C66" s="56" t="s">
        <v>438</v>
      </c>
      <c r="D66" s="54" t="s">
        <v>188</v>
      </c>
      <c r="E66" s="55" t="s">
        <v>25</v>
      </c>
      <c r="F66" s="69" t="s">
        <v>186</v>
      </c>
      <c r="G66" s="54" t="s">
        <v>187</v>
      </c>
      <c r="H66" s="55" t="s">
        <v>18</v>
      </c>
      <c r="I66" s="55" t="s">
        <v>18</v>
      </c>
    </row>
    <row r="67" spans="1:9" ht="32.25" customHeight="1" x14ac:dyDescent="0.25">
      <c r="A67" s="171">
        <v>2</v>
      </c>
      <c r="B67" s="172">
        <v>0.63750000000000007</v>
      </c>
      <c r="C67" s="57" t="s">
        <v>261</v>
      </c>
      <c r="D67" s="62" t="s">
        <v>99</v>
      </c>
      <c r="E67" s="55" t="s">
        <v>25</v>
      </c>
      <c r="F67" s="56" t="s">
        <v>205</v>
      </c>
      <c r="G67" s="54" t="s">
        <v>206</v>
      </c>
      <c r="H67" s="55" t="s">
        <v>102</v>
      </c>
      <c r="I67" s="55" t="s">
        <v>105</v>
      </c>
    </row>
    <row r="68" spans="1:9" ht="32.25" customHeight="1" x14ac:dyDescent="0.25">
      <c r="A68" s="171">
        <v>3</v>
      </c>
      <c r="B68" s="172">
        <v>0.64305555555555605</v>
      </c>
      <c r="C68" s="57" t="s">
        <v>262</v>
      </c>
      <c r="D68" s="62" t="s">
        <v>109</v>
      </c>
      <c r="E68" s="55" t="s">
        <v>25</v>
      </c>
      <c r="F68" s="61" t="s">
        <v>120</v>
      </c>
      <c r="G68" s="54" t="s">
        <v>119</v>
      </c>
      <c r="H68" s="55" t="s">
        <v>102</v>
      </c>
      <c r="I68" s="55" t="s">
        <v>105</v>
      </c>
    </row>
    <row r="69" spans="1:9" ht="32.25" customHeight="1" x14ac:dyDescent="0.25">
      <c r="A69" s="171">
        <v>4</v>
      </c>
      <c r="B69" s="172">
        <v>0.64861111111111103</v>
      </c>
      <c r="C69" s="57" t="s">
        <v>258</v>
      </c>
      <c r="D69" s="54" t="s">
        <v>250</v>
      </c>
      <c r="E69" s="59" t="s">
        <v>25</v>
      </c>
      <c r="F69" s="61" t="s">
        <v>251</v>
      </c>
      <c r="G69" s="110">
        <v>7396</v>
      </c>
      <c r="H69" s="55" t="s">
        <v>288</v>
      </c>
      <c r="I69" s="55" t="s">
        <v>288</v>
      </c>
    </row>
    <row r="70" spans="1:9" ht="32.25" customHeight="1" x14ac:dyDescent="0.25">
      <c r="A70" s="171">
        <v>5</v>
      </c>
      <c r="B70" s="172">
        <v>0.65416666666666701</v>
      </c>
      <c r="C70" s="56" t="s">
        <v>497</v>
      </c>
      <c r="D70" s="54" t="s">
        <v>498</v>
      </c>
      <c r="E70" s="55">
        <v>2</v>
      </c>
      <c r="F70" s="61" t="s">
        <v>580</v>
      </c>
      <c r="G70" s="54" t="s">
        <v>499</v>
      </c>
      <c r="H70" s="55" t="s">
        <v>585</v>
      </c>
      <c r="I70" s="55" t="s">
        <v>20</v>
      </c>
    </row>
    <row r="71" spans="1:9" ht="32.25" customHeight="1" x14ac:dyDescent="0.25">
      <c r="A71" s="365" t="s">
        <v>541</v>
      </c>
      <c r="B71" s="366"/>
      <c r="C71" s="366"/>
      <c r="D71" s="366"/>
      <c r="E71" s="366"/>
      <c r="F71" s="366"/>
      <c r="G71" s="366"/>
      <c r="H71" s="366"/>
      <c r="I71" s="367"/>
    </row>
    <row r="72" spans="1:9" ht="32.25" customHeight="1" x14ac:dyDescent="0.25">
      <c r="A72" s="171">
        <v>6</v>
      </c>
      <c r="B72" s="172">
        <v>0.66666666666666663</v>
      </c>
      <c r="C72" s="56" t="s">
        <v>464</v>
      </c>
      <c r="D72" s="54" t="s">
        <v>465</v>
      </c>
      <c r="E72" s="55" t="s">
        <v>25</v>
      </c>
      <c r="F72" s="61" t="s">
        <v>466</v>
      </c>
      <c r="G72" s="54" t="s">
        <v>467</v>
      </c>
      <c r="H72" s="55" t="s">
        <v>468</v>
      </c>
      <c r="I72" s="55" t="s">
        <v>432</v>
      </c>
    </row>
    <row r="73" spans="1:9" ht="32.25" customHeight="1" x14ac:dyDescent="0.25">
      <c r="A73" s="171">
        <v>7</v>
      </c>
      <c r="B73" s="172">
        <v>0.67361111111111116</v>
      </c>
      <c r="C73" s="56" t="s">
        <v>252</v>
      </c>
      <c r="D73" s="54" t="s">
        <v>253</v>
      </c>
      <c r="E73" s="55">
        <v>1</v>
      </c>
      <c r="F73" s="56" t="s">
        <v>254</v>
      </c>
      <c r="G73" s="54" t="s">
        <v>255</v>
      </c>
      <c r="H73" s="55" t="s">
        <v>288</v>
      </c>
      <c r="I73" s="55" t="s">
        <v>288</v>
      </c>
    </row>
    <row r="74" spans="1:9" ht="32.25" customHeight="1" x14ac:dyDescent="0.25">
      <c r="A74" s="171">
        <v>8</v>
      </c>
      <c r="B74" s="172">
        <v>0.68055555555555602</v>
      </c>
      <c r="C74" s="56" t="s">
        <v>106</v>
      </c>
      <c r="D74" s="110">
        <v>59498</v>
      </c>
      <c r="E74" s="60" t="s">
        <v>25</v>
      </c>
      <c r="F74" s="61" t="s">
        <v>201</v>
      </c>
      <c r="G74" s="58" t="s">
        <v>202</v>
      </c>
      <c r="H74" s="59" t="s">
        <v>200</v>
      </c>
      <c r="I74" s="55" t="s">
        <v>288</v>
      </c>
    </row>
    <row r="75" spans="1:9" ht="32.25" customHeight="1" x14ac:dyDescent="0.25">
      <c r="A75" s="171">
        <v>9</v>
      </c>
      <c r="B75" s="172">
        <v>0.6875</v>
      </c>
      <c r="C75" s="57" t="s">
        <v>261</v>
      </c>
      <c r="D75" s="62" t="s">
        <v>99</v>
      </c>
      <c r="E75" s="55" t="s">
        <v>25</v>
      </c>
      <c r="F75" s="56" t="s">
        <v>100</v>
      </c>
      <c r="G75" s="54" t="s">
        <v>101</v>
      </c>
      <c r="H75" s="55" t="s">
        <v>102</v>
      </c>
      <c r="I75" s="55" t="s">
        <v>105</v>
      </c>
    </row>
    <row r="76" spans="1:9" ht="32.25" customHeight="1" x14ac:dyDescent="0.25">
      <c r="A76" s="171">
        <v>10</v>
      </c>
      <c r="B76" s="172">
        <v>0.69444444444444497</v>
      </c>
      <c r="C76" s="56" t="s">
        <v>259</v>
      </c>
      <c r="D76" s="58" t="s">
        <v>204</v>
      </c>
      <c r="E76" s="59">
        <v>1</v>
      </c>
      <c r="F76" s="61" t="s">
        <v>199</v>
      </c>
      <c r="G76" s="58" t="s">
        <v>71</v>
      </c>
      <c r="H76" s="59" t="s">
        <v>127</v>
      </c>
      <c r="I76" s="55" t="s">
        <v>288</v>
      </c>
    </row>
    <row r="79" spans="1:9" x14ac:dyDescent="0.25">
      <c r="A79" s="361" t="s">
        <v>714</v>
      </c>
      <c r="B79" s="361"/>
      <c r="C79" s="361"/>
      <c r="D79" s="361"/>
      <c r="E79" s="361"/>
      <c r="F79" s="361"/>
      <c r="G79" s="361"/>
      <c r="H79" s="361"/>
      <c r="I79" s="361"/>
    </row>
    <row r="80" spans="1:9" x14ac:dyDescent="0.25">
      <c r="A80" s="358" t="s">
        <v>105</v>
      </c>
      <c r="B80" s="358"/>
      <c r="C80" s="358"/>
      <c r="D80" s="358"/>
      <c r="E80" s="358"/>
      <c r="F80" s="358"/>
      <c r="G80" s="173"/>
      <c r="H80" s="173"/>
      <c r="I80" s="173"/>
    </row>
    <row r="81" spans="1:9" ht="42" x14ac:dyDescent="0.25">
      <c r="A81" s="197" t="s">
        <v>1</v>
      </c>
      <c r="B81" s="197" t="s">
        <v>39</v>
      </c>
      <c r="C81" s="198" t="s">
        <v>2</v>
      </c>
      <c r="D81" s="198" t="s">
        <v>19</v>
      </c>
      <c r="E81" s="197" t="s">
        <v>3</v>
      </c>
      <c r="F81" s="198" t="s">
        <v>4</v>
      </c>
      <c r="G81" s="198" t="s">
        <v>19</v>
      </c>
      <c r="H81" s="198" t="s">
        <v>5</v>
      </c>
      <c r="I81" s="198" t="s">
        <v>217</v>
      </c>
    </row>
    <row r="82" spans="1:9" ht="34.5" customHeight="1" x14ac:dyDescent="0.25">
      <c r="A82" s="171">
        <v>1</v>
      </c>
      <c r="B82" s="172">
        <v>0.70138888888888884</v>
      </c>
      <c r="C82" s="111" t="s">
        <v>272</v>
      </c>
      <c r="D82" s="54" t="s">
        <v>139</v>
      </c>
      <c r="E82" s="55" t="s">
        <v>25</v>
      </c>
      <c r="F82" s="69" t="s">
        <v>137</v>
      </c>
      <c r="G82" s="54" t="s">
        <v>134</v>
      </c>
      <c r="H82" s="60" t="s">
        <v>135</v>
      </c>
      <c r="I82" s="55" t="s">
        <v>105</v>
      </c>
    </row>
    <row r="83" spans="1:9" ht="34.5" customHeight="1" x14ac:dyDescent="0.25">
      <c r="A83" s="171">
        <v>2</v>
      </c>
      <c r="B83" s="172">
        <v>0.70694444444444438</v>
      </c>
      <c r="C83" s="56" t="s">
        <v>473</v>
      </c>
      <c r="D83" s="54" t="s">
        <v>474</v>
      </c>
      <c r="E83" s="55" t="s">
        <v>25</v>
      </c>
      <c r="F83" s="61" t="s">
        <v>475</v>
      </c>
      <c r="G83" s="54" t="s">
        <v>476</v>
      </c>
      <c r="H83" s="55" t="s">
        <v>477</v>
      </c>
      <c r="I83" s="55" t="s">
        <v>24</v>
      </c>
    </row>
    <row r="84" spans="1:9" ht="34.5" customHeight="1" x14ac:dyDescent="0.25">
      <c r="A84" s="171">
        <v>3</v>
      </c>
      <c r="B84" s="172">
        <v>0.71250000000000002</v>
      </c>
      <c r="C84" s="56" t="s">
        <v>287</v>
      </c>
      <c r="D84" s="54" t="s">
        <v>181</v>
      </c>
      <c r="E84" s="55" t="s">
        <v>25</v>
      </c>
      <c r="F84" s="61" t="s">
        <v>290</v>
      </c>
      <c r="G84" s="54" t="s">
        <v>179</v>
      </c>
      <c r="H84" s="55" t="s">
        <v>288</v>
      </c>
      <c r="I84" s="55" t="s">
        <v>288</v>
      </c>
    </row>
    <row r="85" spans="1:9" ht="34.5" customHeight="1" x14ac:dyDescent="0.25">
      <c r="A85" s="171">
        <v>4</v>
      </c>
      <c r="B85" s="172">
        <v>0.718055555555555</v>
      </c>
      <c r="C85" s="57" t="s">
        <v>263</v>
      </c>
      <c r="D85" s="62" t="s">
        <v>110</v>
      </c>
      <c r="E85" s="55" t="s">
        <v>25</v>
      </c>
      <c r="F85" s="56" t="s">
        <v>111</v>
      </c>
      <c r="G85" s="54" t="s">
        <v>112</v>
      </c>
      <c r="H85" s="55" t="s">
        <v>102</v>
      </c>
      <c r="I85" s="114" t="s">
        <v>105</v>
      </c>
    </row>
    <row r="86" spans="1:9" ht="34.5" customHeight="1" x14ac:dyDescent="0.25">
      <c r="A86" s="171">
        <v>5</v>
      </c>
      <c r="B86" s="172">
        <v>0.72361111111111098</v>
      </c>
      <c r="C86" s="57" t="s">
        <v>307</v>
      </c>
      <c r="D86" s="54" t="s">
        <v>308</v>
      </c>
      <c r="E86" s="55">
        <v>1</v>
      </c>
      <c r="F86" s="61" t="s">
        <v>315</v>
      </c>
      <c r="G86" s="54" t="s">
        <v>316</v>
      </c>
      <c r="H86" s="55" t="s">
        <v>306</v>
      </c>
      <c r="I86" s="55" t="s">
        <v>288</v>
      </c>
    </row>
    <row r="87" spans="1:9" ht="34.5" customHeight="1" x14ac:dyDescent="0.25">
      <c r="A87" s="171">
        <v>6</v>
      </c>
      <c r="B87" s="172">
        <v>0.72916666666666696</v>
      </c>
      <c r="C87" s="56" t="s">
        <v>439</v>
      </c>
      <c r="D87" s="54" t="s">
        <v>440</v>
      </c>
      <c r="E87" s="55" t="s">
        <v>25</v>
      </c>
      <c r="F87" s="69" t="s">
        <v>186</v>
      </c>
      <c r="G87" s="54" t="s">
        <v>187</v>
      </c>
      <c r="H87" s="55" t="s">
        <v>18</v>
      </c>
      <c r="I87" s="55" t="s">
        <v>18</v>
      </c>
    </row>
    <row r="91" spans="1:9" x14ac:dyDescent="0.25">
      <c r="A91" s="361" t="s">
        <v>770</v>
      </c>
      <c r="B91" s="361"/>
      <c r="C91" s="361"/>
      <c r="D91" s="361"/>
      <c r="E91" s="361"/>
      <c r="F91" s="361"/>
      <c r="G91" s="361"/>
      <c r="H91" s="361"/>
      <c r="I91" s="361"/>
    </row>
    <row r="92" spans="1:9" x14ac:dyDescent="0.25">
      <c r="A92" s="358" t="s">
        <v>105</v>
      </c>
      <c r="B92" s="358"/>
      <c r="C92" s="358"/>
      <c r="D92" s="358"/>
      <c r="E92" s="358"/>
      <c r="F92" s="358"/>
      <c r="G92" s="173"/>
      <c r="H92" s="173"/>
      <c r="I92" s="173"/>
    </row>
    <row r="93" spans="1:9" ht="42" x14ac:dyDescent="0.25">
      <c r="A93" s="197" t="s">
        <v>1</v>
      </c>
      <c r="B93" s="197" t="s">
        <v>39</v>
      </c>
      <c r="C93" s="198" t="s">
        <v>2</v>
      </c>
      <c r="D93" s="198" t="s">
        <v>19</v>
      </c>
      <c r="E93" s="197" t="s">
        <v>3</v>
      </c>
      <c r="F93" s="198" t="s">
        <v>4</v>
      </c>
      <c r="G93" s="198" t="s">
        <v>19</v>
      </c>
      <c r="H93" s="198" t="s">
        <v>5</v>
      </c>
      <c r="I93" s="198" t="s">
        <v>217</v>
      </c>
    </row>
    <row r="94" spans="1:9" ht="34.5" customHeight="1" x14ac:dyDescent="0.25">
      <c r="A94" s="171">
        <v>1</v>
      </c>
      <c r="B94" s="172">
        <v>0.73611111111111116</v>
      </c>
      <c r="C94" s="56" t="s">
        <v>500</v>
      </c>
      <c r="D94" s="54" t="s">
        <v>501</v>
      </c>
      <c r="E94" s="55" t="s">
        <v>25</v>
      </c>
      <c r="F94" s="61" t="s">
        <v>568</v>
      </c>
      <c r="G94" s="54" t="s">
        <v>502</v>
      </c>
      <c r="H94" s="55" t="s">
        <v>570</v>
      </c>
      <c r="I94" s="55" t="s">
        <v>20</v>
      </c>
    </row>
    <row r="96" spans="1:9" x14ac:dyDescent="0.25">
      <c r="A96" s="361" t="s">
        <v>34</v>
      </c>
      <c r="B96" s="361"/>
      <c r="C96" s="361"/>
      <c r="D96" s="361"/>
      <c r="E96" s="361"/>
      <c r="F96" s="361"/>
      <c r="G96" s="361"/>
      <c r="H96" s="361"/>
      <c r="I96" s="361"/>
    </row>
    <row r="97" spans="1:9" x14ac:dyDescent="0.25">
      <c r="A97" s="358" t="s">
        <v>105</v>
      </c>
      <c r="B97" s="358"/>
      <c r="C97" s="358"/>
      <c r="D97" s="358"/>
      <c r="E97" s="358"/>
      <c r="F97" s="358"/>
      <c r="G97" s="173"/>
      <c r="H97" s="173"/>
      <c r="I97" s="173"/>
    </row>
    <row r="98" spans="1:9" ht="42" x14ac:dyDescent="0.25">
      <c r="A98" s="197" t="s">
        <v>1</v>
      </c>
      <c r="B98" s="197" t="s">
        <v>39</v>
      </c>
      <c r="C98" s="198" t="s">
        <v>2</v>
      </c>
      <c r="D98" s="198" t="s">
        <v>19</v>
      </c>
      <c r="E98" s="197" t="s">
        <v>3</v>
      </c>
      <c r="F98" s="198" t="s">
        <v>4</v>
      </c>
      <c r="G98" s="198" t="s">
        <v>19</v>
      </c>
      <c r="H98" s="198" t="s">
        <v>5</v>
      </c>
      <c r="I98" s="198" t="s">
        <v>217</v>
      </c>
    </row>
    <row r="99" spans="1:9" ht="34.5" customHeight="1" x14ac:dyDescent="0.25">
      <c r="A99" s="171">
        <v>1</v>
      </c>
      <c r="B99" s="172">
        <v>0.74305555555555547</v>
      </c>
      <c r="C99" s="111" t="s">
        <v>375</v>
      </c>
      <c r="D99" s="117" t="s">
        <v>376</v>
      </c>
      <c r="E99" s="55" t="s">
        <v>7</v>
      </c>
      <c r="F99" s="61" t="s">
        <v>377</v>
      </c>
      <c r="G99" s="54" t="s">
        <v>212</v>
      </c>
      <c r="H99" s="55" t="s">
        <v>102</v>
      </c>
      <c r="I99" s="55" t="s">
        <v>105</v>
      </c>
    </row>
    <row r="100" spans="1:9" ht="34.5" customHeight="1" x14ac:dyDescent="0.25">
      <c r="A100" s="171">
        <v>2</v>
      </c>
      <c r="B100" s="172">
        <v>0.74722222222222223</v>
      </c>
      <c r="C100" s="57" t="s">
        <v>321</v>
      </c>
      <c r="D100" s="54" t="s">
        <v>327</v>
      </c>
      <c r="E100" s="55">
        <v>1</v>
      </c>
      <c r="F100" s="61" t="s">
        <v>342</v>
      </c>
      <c r="G100" s="54" t="s">
        <v>338</v>
      </c>
      <c r="H100" s="55" t="s">
        <v>332</v>
      </c>
      <c r="I100" s="55" t="s">
        <v>24</v>
      </c>
    </row>
    <row r="101" spans="1:9" ht="34.5" customHeight="1" x14ac:dyDescent="0.25">
      <c r="A101" s="171">
        <v>3</v>
      </c>
      <c r="B101" s="172">
        <v>0.75138888888888899</v>
      </c>
      <c r="C101" s="57" t="s">
        <v>452</v>
      </c>
      <c r="D101" s="54" t="s">
        <v>449</v>
      </c>
      <c r="E101" s="60" t="s">
        <v>7</v>
      </c>
      <c r="F101" s="61" t="s">
        <v>455</v>
      </c>
      <c r="G101" s="54" t="s">
        <v>456</v>
      </c>
      <c r="H101" s="55" t="s">
        <v>457</v>
      </c>
      <c r="I101" s="55" t="s">
        <v>18</v>
      </c>
    </row>
    <row r="102" spans="1:9" ht="34.5" customHeight="1" x14ac:dyDescent="0.25">
      <c r="A102" s="171">
        <v>4</v>
      </c>
      <c r="B102" s="172">
        <v>0.75555555555555598</v>
      </c>
      <c r="C102" s="56" t="s">
        <v>277</v>
      </c>
      <c r="D102" s="54" t="s">
        <v>189</v>
      </c>
      <c r="E102" s="55" t="s">
        <v>7</v>
      </c>
      <c r="F102" s="61" t="s">
        <v>70</v>
      </c>
      <c r="G102" s="54" t="s">
        <v>66</v>
      </c>
      <c r="H102" s="55" t="s">
        <v>67</v>
      </c>
      <c r="I102" s="55" t="s">
        <v>18</v>
      </c>
    </row>
    <row r="103" spans="1:9" ht="34.5" customHeight="1" x14ac:dyDescent="0.25">
      <c r="A103" s="171">
        <v>5</v>
      </c>
      <c r="B103" s="172">
        <v>0.75972222222222296</v>
      </c>
      <c r="C103" s="111" t="s">
        <v>378</v>
      </c>
      <c r="D103" s="54" t="s">
        <v>11</v>
      </c>
      <c r="E103" s="55" t="s">
        <v>7</v>
      </c>
      <c r="F103" s="61" t="s">
        <v>377</v>
      </c>
      <c r="G103" s="54" t="s">
        <v>212</v>
      </c>
      <c r="H103" s="55" t="s">
        <v>102</v>
      </c>
      <c r="I103" s="55" t="s">
        <v>105</v>
      </c>
    </row>
  </sheetData>
  <sortState ref="A98:XFD102">
    <sortCondition ref="A98"/>
  </sortState>
  <mergeCells count="18">
    <mergeCell ref="A96:I96"/>
    <mergeCell ref="A97:F97"/>
    <mergeCell ref="A71:I71"/>
    <mergeCell ref="A79:I79"/>
    <mergeCell ref="A80:F80"/>
    <mergeCell ref="A91:I91"/>
    <mergeCell ref="A92:F92"/>
    <mergeCell ref="A33:F33"/>
    <mergeCell ref="A63:I63"/>
    <mergeCell ref="A64:F64"/>
    <mergeCell ref="A1:I1"/>
    <mergeCell ref="A2:I2"/>
    <mergeCell ref="A3:I3"/>
    <mergeCell ref="A4:F4"/>
    <mergeCell ref="A32:I32"/>
    <mergeCell ref="A17:I17"/>
    <mergeCell ref="A42:I42"/>
    <mergeCell ref="A50:I50"/>
  </mergeCells>
  <conditionalFormatting sqref="D66:D67">
    <cfRule type="expression" dxfId="11" priority="3" stopIfTrue="1">
      <formula>$O65=2018</formula>
    </cfRule>
  </conditionalFormatting>
  <conditionalFormatting sqref="D99">
    <cfRule type="expression" dxfId="10" priority="1" stopIfTrue="1">
      <formula>$O99=2018</formula>
    </cfRule>
  </conditionalFormatting>
  <printOptions horizontalCentered="1"/>
  <pageMargins left="0" right="0" top="0" bottom="0" header="0.31496062992125984" footer="0.31496062992125984"/>
  <pageSetup paperSize="9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opLeftCell="A27" zoomScale="80" zoomScaleNormal="80" workbookViewId="0">
      <selection activeCell="B36" sqref="B36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7.42578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79"/>
      <c r="AC1" s="79"/>
      <c r="AD1" s="79"/>
      <c r="AE1" s="79"/>
      <c r="AF1" s="79"/>
    </row>
    <row r="2" spans="1:32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650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18.75" x14ac:dyDescent="0.25">
      <c r="A7" s="389" t="s">
        <v>773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58.5" customHeight="1" x14ac:dyDescent="0.25">
      <c r="A11" s="184">
        <f t="shared" ref="A11:A32" si="0">RANK(AA11,AA$11:AA$32,0)</f>
        <v>1</v>
      </c>
      <c r="B11" s="81" t="s">
        <v>683</v>
      </c>
      <c r="C11" s="84" t="s">
        <v>193</v>
      </c>
      <c r="D11" s="83">
        <v>3</v>
      </c>
      <c r="E11" s="85" t="s">
        <v>684</v>
      </c>
      <c r="F11" s="84" t="s">
        <v>195</v>
      </c>
      <c r="G11" s="83" t="s">
        <v>196</v>
      </c>
      <c r="H11" s="83" t="s">
        <v>921</v>
      </c>
      <c r="I11" s="190">
        <v>178</v>
      </c>
      <c r="J11" s="191">
        <f t="shared" ref="J11:J16" si="1">I11/2.6</f>
        <v>68.461538461538453</v>
      </c>
      <c r="K11" s="184">
        <f t="shared" ref="K11:K32" si="2">RANK(J11,J$11:J$32,0)</f>
        <v>1</v>
      </c>
      <c r="L11" s="190">
        <v>175</v>
      </c>
      <c r="M11" s="191">
        <f t="shared" ref="M11:M16" si="3">L11/2.6</f>
        <v>67.307692307692307</v>
      </c>
      <c r="N11" s="184">
        <f t="shared" ref="N11:N32" si="4">RANK(M11,M$11:M$32,0)</f>
        <v>1</v>
      </c>
      <c r="O11" s="190">
        <v>176.5</v>
      </c>
      <c r="P11" s="191">
        <f t="shared" ref="P11:P16" si="5">O11/2.6</f>
        <v>67.884615384615387</v>
      </c>
      <c r="Q11" s="184">
        <f t="shared" ref="Q11:Q32" si="6">RANK(P11,P$11:P$32,0)</f>
        <v>1</v>
      </c>
      <c r="R11" s="190">
        <v>174.5</v>
      </c>
      <c r="S11" s="191">
        <f t="shared" ref="S11:S16" si="7">R11/2.6</f>
        <v>67.115384615384613</v>
      </c>
      <c r="T11" s="184">
        <f t="shared" ref="T11:T32" si="8">RANK(S11,S$11:S$32,0)</f>
        <v>1</v>
      </c>
      <c r="U11" s="190">
        <v>180.5</v>
      </c>
      <c r="V11" s="191">
        <f t="shared" ref="V11:V16" si="9">U11/2.6</f>
        <v>69.42307692307692</v>
      </c>
      <c r="W11" s="184">
        <f t="shared" ref="W11:W32" si="10">RANK(V11,V$11:V$32,0)</f>
        <v>1</v>
      </c>
      <c r="X11" s="184"/>
      <c r="Y11" s="184"/>
      <c r="Z11" s="190">
        <f t="shared" ref="Z11:Z32" si="11">L11+U11+I11+O11+R11</f>
        <v>884.5</v>
      </c>
      <c r="AA11" s="191">
        <f t="shared" ref="AA11:AA32" si="12">(M11+V11+J11+P11+S11)/5</f>
        <v>68.038461538461547</v>
      </c>
      <c r="AB11" s="157">
        <v>3</v>
      </c>
    </row>
    <row r="12" spans="1:32" s="125" customFormat="1" ht="58.5" customHeight="1" x14ac:dyDescent="0.25">
      <c r="A12" s="184">
        <f t="shared" si="0"/>
        <v>2</v>
      </c>
      <c r="B12" s="81" t="s">
        <v>681</v>
      </c>
      <c r="C12" s="84" t="s">
        <v>516</v>
      </c>
      <c r="D12" s="83" t="s">
        <v>6</v>
      </c>
      <c r="E12" s="85" t="s">
        <v>682</v>
      </c>
      <c r="F12" s="84" t="s">
        <v>17</v>
      </c>
      <c r="G12" s="83" t="s">
        <v>561</v>
      </c>
      <c r="H12" s="83" t="s">
        <v>553</v>
      </c>
      <c r="I12" s="190">
        <v>170</v>
      </c>
      <c r="J12" s="191">
        <f t="shared" si="1"/>
        <v>65.384615384615387</v>
      </c>
      <c r="K12" s="184">
        <f t="shared" si="2"/>
        <v>4</v>
      </c>
      <c r="L12" s="190">
        <v>167.5</v>
      </c>
      <c r="M12" s="191">
        <f t="shared" si="3"/>
        <v>64.42307692307692</v>
      </c>
      <c r="N12" s="184">
        <f t="shared" si="4"/>
        <v>7</v>
      </c>
      <c r="O12" s="190">
        <v>174</v>
      </c>
      <c r="P12" s="191">
        <f t="shared" si="5"/>
        <v>66.92307692307692</v>
      </c>
      <c r="Q12" s="184">
        <f t="shared" si="6"/>
        <v>3</v>
      </c>
      <c r="R12" s="190">
        <v>173.5</v>
      </c>
      <c r="S12" s="191">
        <f t="shared" si="7"/>
        <v>66.730769230769226</v>
      </c>
      <c r="T12" s="184">
        <f t="shared" si="8"/>
        <v>5</v>
      </c>
      <c r="U12" s="190">
        <v>174</v>
      </c>
      <c r="V12" s="191">
        <f t="shared" si="9"/>
        <v>66.92307692307692</v>
      </c>
      <c r="W12" s="184">
        <f t="shared" si="10"/>
        <v>7</v>
      </c>
      <c r="X12" s="184"/>
      <c r="Y12" s="184"/>
      <c r="Z12" s="190">
        <f t="shared" si="11"/>
        <v>859</v>
      </c>
      <c r="AA12" s="191">
        <f t="shared" si="12"/>
        <v>66.076923076923066</v>
      </c>
      <c r="AB12" s="157">
        <v>3</v>
      </c>
    </row>
    <row r="13" spans="1:32" s="125" customFormat="1" ht="58.5" customHeight="1" x14ac:dyDescent="0.25">
      <c r="A13" s="184">
        <f t="shared" si="0"/>
        <v>3</v>
      </c>
      <c r="B13" s="208" t="s">
        <v>706</v>
      </c>
      <c r="C13" s="84" t="s">
        <v>11</v>
      </c>
      <c r="D13" s="83" t="s">
        <v>7</v>
      </c>
      <c r="E13" s="81" t="s">
        <v>688</v>
      </c>
      <c r="F13" s="84" t="s">
        <v>108</v>
      </c>
      <c r="G13" s="83" t="s">
        <v>102</v>
      </c>
      <c r="H13" s="83" t="s">
        <v>581</v>
      </c>
      <c r="I13" s="190">
        <v>173</v>
      </c>
      <c r="J13" s="191">
        <f t="shared" si="1"/>
        <v>66.538461538461533</v>
      </c>
      <c r="K13" s="184">
        <f t="shared" si="2"/>
        <v>2</v>
      </c>
      <c r="L13" s="190">
        <v>165.5</v>
      </c>
      <c r="M13" s="191">
        <f t="shared" si="3"/>
        <v>63.653846153846153</v>
      </c>
      <c r="N13" s="184">
        <f t="shared" si="4"/>
        <v>13</v>
      </c>
      <c r="O13" s="190">
        <v>167.5</v>
      </c>
      <c r="P13" s="191">
        <f t="shared" si="5"/>
        <v>64.42307692307692</v>
      </c>
      <c r="Q13" s="184">
        <f t="shared" si="6"/>
        <v>10</v>
      </c>
      <c r="R13" s="190">
        <v>174</v>
      </c>
      <c r="S13" s="191">
        <f t="shared" si="7"/>
        <v>66.92307692307692</v>
      </c>
      <c r="T13" s="184">
        <f t="shared" si="8"/>
        <v>3</v>
      </c>
      <c r="U13" s="190">
        <v>176.5</v>
      </c>
      <c r="V13" s="191">
        <f t="shared" si="9"/>
        <v>67.884615384615387</v>
      </c>
      <c r="W13" s="184">
        <f t="shared" si="10"/>
        <v>3</v>
      </c>
      <c r="X13" s="184"/>
      <c r="Y13" s="184"/>
      <c r="Z13" s="190">
        <f t="shared" si="11"/>
        <v>856.5</v>
      </c>
      <c r="AA13" s="191">
        <f t="shared" si="12"/>
        <v>65.884615384615387</v>
      </c>
      <c r="AB13" s="157">
        <v>3</v>
      </c>
    </row>
    <row r="14" spans="1:32" s="125" customFormat="1" ht="58.5" customHeight="1" x14ac:dyDescent="0.25">
      <c r="A14" s="184">
        <f t="shared" si="0"/>
        <v>4</v>
      </c>
      <c r="B14" s="85" t="s">
        <v>697</v>
      </c>
      <c r="C14" s="84" t="s">
        <v>349</v>
      </c>
      <c r="D14" s="83">
        <v>2</v>
      </c>
      <c r="E14" s="85" t="s">
        <v>698</v>
      </c>
      <c r="F14" s="84" t="s">
        <v>358</v>
      </c>
      <c r="G14" s="83" t="s">
        <v>353</v>
      </c>
      <c r="H14" s="83" t="s">
        <v>922</v>
      </c>
      <c r="I14" s="190">
        <v>170.5</v>
      </c>
      <c r="J14" s="191">
        <f t="shared" si="1"/>
        <v>65.57692307692308</v>
      </c>
      <c r="K14" s="184">
        <f t="shared" si="2"/>
        <v>3</v>
      </c>
      <c r="L14" s="190">
        <v>172</v>
      </c>
      <c r="M14" s="191">
        <f t="shared" si="3"/>
        <v>66.153846153846146</v>
      </c>
      <c r="N14" s="184">
        <f t="shared" si="4"/>
        <v>2</v>
      </c>
      <c r="O14" s="190">
        <v>164.5</v>
      </c>
      <c r="P14" s="191">
        <f t="shared" si="5"/>
        <v>63.269230769230766</v>
      </c>
      <c r="Q14" s="184">
        <f t="shared" si="6"/>
        <v>14</v>
      </c>
      <c r="R14" s="190">
        <v>171.5</v>
      </c>
      <c r="S14" s="191">
        <f t="shared" si="7"/>
        <v>65.961538461538453</v>
      </c>
      <c r="T14" s="184">
        <f t="shared" si="8"/>
        <v>7</v>
      </c>
      <c r="U14" s="190">
        <v>175</v>
      </c>
      <c r="V14" s="191">
        <f t="shared" si="9"/>
        <v>67.307692307692307</v>
      </c>
      <c r="W14" s="184">
        <f t="shared" si="10"/>
        <v>6</v>
      </c>
      <c r="X14" s="184"/>
      <c r="Y14" s="184"/>
      <c r="Z14" s="190">
        <f t="shared" si="11"/>
        <v>853.5</v>
      </c>
      <c r="AA14" s="191">
        <f t="shared" si="12"/>
        <v>65.65384615384616</v>
      </c>
      <c r="AB14" s="157">
        <v>3</v>
      </c>
    </row>
    <row r="15" spans="1:32" s="125" customFormat="1" ht="58.5" customHeight="1" x14ac:dyDescent="0.25">
      <c r="A15" s="184">
        <f t="shared" si="0"/>
        <v>5</v>
      </c>
      <c r="B15" s="136" t="s">
        <v>693</v>
      </c>
      <c r="C15" s="82" t="s">
        <v>114</v>
      </c>
      <c r="D15" s="83" t="s">
        <v>6</v>
      </c>
      <c r="E15" s="85" t="s">
        <v>715</v>
      </c>
      <c r="F15" s="84" t="s">
        <v>209</v>
      </c>
      <c r="G15" s="83" t="s">
        <v>363</v>
      </c>
      <c r="H15" s="83" t="s">
        <v>581</v>
      </c>
      <c r="I15" s="190">
        <v>169</v>
      </c>
      <c r="J15" s="191">
        <f t="shared" si="1"/>
        <v>65</v>
      </c>
      <c r="K15" s="184">
        <f t="shared" si="2"/>
        <v>7</v>
      </c>
      <c r="L15" s="190">
        <v>169</v>
      </c>
      <c r="M15" s="191">
        <f t="shared" si="3"/>
        <v>65</v>
      </c>
      <c r="N15" s="184">
        <f t="shared" si="4"/>
        <v>3</v>
      </c>
      <c r="O15" s="190">
        <v>167</v>
      </c>
      <c r="P15" s="191">
        <f t="shared" si="5"/>
        <v>64.230769230769226</v>
      </c>
      <c r="Q15" s="184">
        <f t="shared" si="6"/>
        <v>11</v>
      </c>
      <c r="R15" s="190">
        <v>174.5</v>
      </c>
      <c r="S15" s="191">
        <f t="shared" si="7"/>
        <v>67.115384615384613</v>
      </c>
      <c r="T15" s="184">
        <f t="shared" si="8"/>
        <v>1</v>
      </c>
      <c r="U15" s="190">
        <v>171.5</v>
      </c>
      <c r="V15" s="191">
        <f t="shared" si="9"/>
        <v>65.961538461538453</v>
      </c>
      <c r="W15" s="184">
        <f t="shared" si="10"/>
        <v>11</v>
      </c>
      <c r="X15" s="184"/>
      <c r="Y15" s="184"/>
      <c r="Z15" s="190">
        <f t="shared" si="11"/>
        <v>851</v>
      </c>
      <c r="AA15" s="191">
        <f t="shared" si="12"/>
        <v>65.461538461538453</v>
      </c>
      <c r="AB15" s="157">
        <v>3</v>
      </c>
    </row>
    <row r="16" spans="1:32" s="125" customFormat="1" ht="58.5" customHeight="1" x14ac:dyDescent="0.25">
      <c r="A16" s="184">
        <f t="shared" si="0"/>
        <v>6</v>
      </c>
      <c r="B16" s="81" t="s">
        <v>696</v>
      </c>
      <c r="C16" s="84" t="s">
        <v>470</v>
      </c>
      <c r="D16" s="83">
        <v>1</v>
      </c>
      <c r="E16" s="85" t="s">
        <v>713</v>
      </c>
      <c r="F16" s="84" t="s">
        <v>472</v>
      </c>
      <c r="G16" s="83" t="s">
        <v>196</v>
      </c>
      <c r="H16" s="83" t="s">
        <v>921</v>
      </c>
      <c r="I16" s="190">
        <v>170</v>
      </c>
      <c r="J16" s="191">
        <f t="shared" si="1"/>
        <v>65.384615384615387</v>
      </c>
      <c r="K16" s="184">
        <f t="shared" si="2"/>
        <v>4</v>
      </c>
      <c r="L16" s="190">
        <v>167</v>
      </c>
      <c r="M16" s="191">
        <f t="shared" si="3"/>
        <v>64.230769230769226</v>
      </c>
      <c r="N16" s="184">
        <f t="shared" si="4"/>
        <v>9</v>
      </c>
      <c r="O16" s="190">
        <v>168</v>
      </c>
      <c r="P16" s="191">
        <f t="shared" si="5"/>
        <v>64.615384615384613</v>
      </c>
      <c r="Q16" s="184">
        <f t="shared" si="6"/>
        <v>9</v>
      </c>
      <c r="R16" s="190">
        <v>172</v>
      </c>
      <c r="S16" s="191">
        <f t="shared" si="7"/>
        <v>66.153846153846146</v>
      </c>
      <c r="T16" s="184">
        <f t="shared" si="8"/>
        <v>6</v>
      </c>
      <c r="U16" s="190">
        <v>173</v>
      </c>
      <c r="V16" s="191">
        <f t="shared" si="9"/>
        <v>66.538461538461533</v>
      </c>
      <c r="W16" s="184">
        <f t="shared" si="10"/>
        <v>9</v>
      </c>
      <c r="X16" s="184"/>
      <c r="Y16" s="184"/>
      <c r="Z16" s="190">
        <f t="shared" si="11"/>
        <v>850</v>
      </c>
      <c r="AA16" s="191">
        <f t="shared" si="12"/>
        <v>65.384615384615387</v>
      </c>
      <c r="AB16" s="157">
        <v>3</v>
      </c>
    </row>
    <row r="17" spans="1:28" s="125" customFormat="1" ht="58.5" customHeight="1" x14ac:dyDescent="0.25">
      <c r="A17" s="184">
        <f t="shared" si="0"/>
        <v>6</v>
      </c>
      <c r="B17" s="81" t="s">
        <v>677</v>
      </c>
      <c r="C17" s="84" t="s">
        <v>504</v>
      </c>
      <c r="D17" s="83" t="s">
        <v>6</v>
      </c>
      <c r="E17" s="85" t="s">
        <v>678</v>
      </c>
      <c r="F17" s="84" t="s">
        <v>560</v>
      </c>
      <c r="G17" s="83" t="s">
        <v>67</v>
      </c>
      <c r="H17" s="83" t="s">
        <v>553</v>
      </c>
      <c r="I17" s="190">
        <v>170</v>
      </c>
      <c r="J17" s="191">
        <f>I17/2.6-0.5</f>
        <v>64.884615384615387</v>
      </c>
      <c r="K17" s="184">
        <f t="shared" si="2"/>
        <v>8</v>
      </c>
      <c r="L17" s="190">
        <v>168</v>
      </c>
      <c r="M17" s="191">
        <f>L17/2.6-0.5</f>
        <v>64.115384615384613</v>
      </c>
      <c r="N17" s="184">
        <f t="shared" si="4"/>
        <v>10</v>
      </c>
      <c r="O17" s="190">
        <v>167</v>
      </c>
      <c r="P17" s="191">
        <f>O17/2.6-0.5</f>
        <v>63.730769230769226</v>
      </c>
      <c r="Q17" s="184">
        <f t="shared" si="6"/>
        <v>12</v>
      </c>
      <c r="R17" s="190">
        <v>175</v>
      </c>
      <c r="S17" s="191">
        <f>R17/2.6-0.5</f>
        <v>66.807692307692307</v>
      </c>
      <c r="T17" s="184">
        <f t="shared" si="8"/>
        <v>4</v>
      </c>
      <c r="U17" s="190">
        <v>176.5</v>
      </c>
      <c r="V17" s="191">
        <f>U17/2.6-0.5</f>
        <v>67.384615384615387</v>
      </c>
      <c r="W17" s="184">
        <f t="shared" si="10"/>
        <v>4</v>
      </c>
      <c r="X17" s="184"/>
      <c r="Y17" s="184">
        <v>1</v>
      </c>
      <c r="Z17" s="190">
        <f t="shared" si="11"/>
        <v>856.5</v>
      </c>
      <c r="AA17" s="191">
        <f t="shared" si="12"/>
        <v>65.384615384615387</v>
      </c>
      <c r="AB17" s="157">
        <v>3</v>
      </c>
    </row>
    <row r="18" spans="1:28" s="125" customFormat="1" ht="58.5" customHeight="1" x14ac:dyDescent="0.25">
      <c r="A18" s="184">
        <f t="shared" si="0"/>
        <v>8</v>
      </c>
      <c r="B18" s="136" t="s">
        <v>936</v>
      </c>
      <c r="C18" s="84"/>
      <c r="D18" s="139" t="s">
        <v>7</v>
      </c>
      <c r="E18" s="85" t="s">
        <v>785</v>
      </c>
      <c r="F18" s="84"/>
      <c r="G18" s="83"/>
      <c r="H18" s="83" t="s">
        <v>581</v>
      </c>
      <c r="I18" s="190">
        <v>164.5</v>
      </c>
      <c r="J18" s="191">
        <f>I18/2.6</f>
        <v>63.269230769230766</v>
      </c>
      <c r="K18" s="184">
        <f t="shared" si="2"/>
        <v>12</v>
      </c>
      <c r="L18" s="190">
        <v>167.5</v>
      </c>
      <c r="M18" s="191">
        <f>L18/2.6</f>
        <v>64.42307692307692</v>
      </c>
      <c r="N18" s="184">
        <f t="shared" si="4"/>
        <v>7</v>
      </c>
      <c r="O18" s="190">
        <v>169</v>
      </c>
      <c r="P18" s="191">
        <f>O18/2.6</f>
        <v>65</v>
      </c>
      <c r="Q18" s="184">
        <f t="shared" si="6"/>
        <v>6</v>
      </c>
      <c r="R18" s="190">
        <v>169</v>
      </c>
      <c r="S18" s="191">
        <f>R18/2.6</f>
        <v>65</v>
      </c>
      <c r="T18" s="184">
        <f t="shared" si="8"/>
        <v>11</v>
      </c>
      <c r="U18" s="190">
        <v>177.5</v>
      </c>
      <c r="V18" s="191">
        <f>U18/2.6</f>
        <v>68.269230769230774</v>
      </c>
      <c r="W18" s="184">
        <f t="shared" si="10"/>
        <v>2</v>
      </c>
      <c r="X18" s="184"/>
      <c r="Y18" s="184"/>
      <c r="Z18" s="190">
        <f t="shared" si="11"/>
        <v>847.5</v>
      </c>
      <c r="AA18" s="191">
        <f t="shared" si="12"/>
        <v>65.192307692307693</v>
      </c>
      <c r="AB18" s="157">
        <v>3</v>
      </c>
    </row>
    <row r="19" spans="1:28" s="125" customFormat="1" ht="58.5" customHeight="1" x14ac:dyDescent="0.25">
      <c r="A19" s="184">
        <f t="shared" si="0"/>
        <v>8</v>
      </c>
      <c r="B19" s="136" t="s">
        <v>937</v>
      </c>
      <c r="C19" s="84"/>
      <c r="D19" s="139" t="s">
        <v>7</v>
      </c>
      <c r="E19" s="85" t="s">
        <v>231</v>
      </c>
      <c r="F19" s="84"/>
      <c r="G19" s="83"/>
      <c r="H19" s="83" t="s">
        <v>581</v>
      </c>
      <c r="I19" s="190">
        <v>166.5</v>
      </c>
      <c r="J19" s="191">
        <f>I19/2.6</f>
        <v>64.038461538461533</v>
      </c>
      <c r="K19" s="184">
        <f t="shared" si="2"/>
        <v>10</v>
      </c>
      <c r="L19" s="190">
        <v>168</v>
      </c>
      <c r="M19" s="191">
        <f>L19/2.6</f>
        <v>64.615384615384613</v>
      </c>
      <c r="N19" s="184">
        <f t="shared" si="4"/>
        <v>4</v>
      </c>
      <c r="O19" s="190">
        <v>171.5</v>
      </c>
      <c r="P19" s="191">
        <f>O19/2.6</f>
        <v>65.961538461538453</v>
      </c>
      <c r="Q19" s="184">
        <f t="shared" si="6"/>
        <v>4</v>
      </c>
      <c r="R19" s="190">
        <v>168</v>
      </c>
      <c r="S19" s="191">
        <f>R19/2.6</f>
        <v>64.615384615384613</v>
      </c>
      <c r="T19" s="184">
        <f t="shared" si="8"/>
        <v>16</v>
      </c>
      <c r="U19" s="190">
        <v>173.5</v>
      </c>
      <c r="V19" s="191">
        <f>U19/2.6</f>
        <v>66.730769230769226</v>
      </c>
      <c r="W19" s="184">
        <f t="shared" si="10"/>
        <v>8</v>
      </c>
      <c r="X19" s="184"/>
      <c r="Y19" s="184"/>
      <c r="Z19" s="190">
        <f t="shared" si="11"/>
        <v>847.5</v>
      </c>
      <c r="AA19" s="191">
        <f t="shared" si="12"/>
        <v>65.192307692307693</v>
      </c>
      <c r="AB19" s="157">
        <v>3</v>
      </c>
    </row>
    <row r="20" spans="1:28" s="125" customFormat="1" ht="58.5" customHeight="1" x14ac:dyDescent="0.25">
      <c r="A20" s="184">
        <f t="shared" si="0"/>
        <v>10</v>
      </c>
      <c r="B20" s="81" t="s">
        <v>689</v>
      </c>
      <c r="C20" s="159" t="s">
        <v>312</v>
      </c>
      <c r="D20" s="137" t="s">
        <v>7</v>
      </c>
      <c r="E20" s="85" t="s">
        <v>690</v>
      </c>
      <c r="F20" s="159" t="s">
        <v>302</v>
      </c>
      <c r="G20" s="137" t="s">
        <v>296</v>
      </c>
      <c r="H20" s="83" t="s">
        <v>583</v>
      </c>
      <c r="I20" s="190">
        <v>170</v>
      </c>
      <c r="J20" s="191">
        <f>I20/2.6</f>
        <v>65.384615384615387</v>
      </c>
      <c r="K20" s="184">
        <f t="shared" si="2"/>
        <v>4</v>
      </c>
      <c r="L20" s="190">
        <v>168</v>
      </c>
      <c r="M20" s="191">
        <f>L20/2.6</f>
        <v>64.615384615384613</v>
      </c>
      <c r="N20" s="184">
        <f t="shared" si="4"/>
        <v>4</v>
      </c>
      <c r="O20" s="190">
        <v>163</v>
      </c>
      <c r="P20" s="191">
        <f>O20/2.6</f>
        <v>62.692307692307693</v>
      </c>
      <c r="Q20" s="184">
        <f t="shared" si="6"/>
        <v>16</v>
      </c>
      <c r="R20" s="190">
        <v>171.5</v>
      </c>
      <c r="S20" s="191">
        <f>R20/2.6</f>
        <v>65.961538461538453</v>
      </c>
      <c r="T20" s="184">
        <f t="shared" si="8"/>
        <v>7</v>
      </c>
      <c r="U20" s="190">
        <v>172.5</v>
      </c>
      <c r="V20" s="191">
        <f>U20/2.6</f>
        <v>66.34615384615384</v>
      </c>
      <c r="W20" s="184">
        <f t="shared" si="10"/>
        <v>10</v>
      </c>
      <c r="X20" s="184"/>
      <c r="Y20" s="184"/>
      <c r="Z20" s="190">
        <f t="shared" si="11"/>
        <v>845</v>
      </c>
      <c r="AA20" s="191">
        <f t="shared" si="12"/>
        <v>65</v>
      </c>
      <c r="AB20" s="157">
        <v>3</v>
      </c>
    </row>
    <row r="21" spans="1:28" s="125" customFormat="1" ht="58.5" customHeight="1" x14ac:dyDescent="0.25">
      <c r="A21" s="184">
        <f t="shared" si="0"/>
        <v>11</v>
      </c>
      <c r="B21" s="136" t="s">
        <v>670</v>
      </c>
      <c r="C21" s="84" t="s">
        <v>451</v>
      </c>
      <c r="D21" s="139">
        <v>3</v>
      </c>
      <c r="E21" s="85" t="s">
        <v>671</v>
      </c>
      <c r="F21" s="84" t="s">
        <v>460</v>
      </c>
      <c r="G21" s="83" t="s">
        <v>18</v>
      </c>
      <c r="H21" s="83" t="s">
        <v>655</v>
      </c>
      <c r="I21" s="190">
        <v>168</v>
      </c>
      <c r="J21" s="191">
        <f>I21/2.6-0.5</f>
        <v>64.115384615384613</v>
      </c>
      <c r="K21" s="184">
        <f t="shared" si="2"/>
        <v>9</v>
      </c>
      <c r="L21" s="190">
        <v>164.5</v>
      </c>
      <c r="M21" s="191">
        <f>L21/2.6-0.5</f>
        <v>62.769230769230766</v>
      </c>
      <c r="N21" s="184">
        <f t="shared" si="4"/>
        <v>16</v>
      </c>
      <c r="O21" s="190">
        <v>170</v>
      </c>
      <c r="P21" s="191">
        <f>O21/2.6-0.5</f>
        <v>64.884615384615387</v>
      </c>
      <c r="Q21" s="184">
        <f t="shared" si="6"/>
        <v>8</v>
      </c>
      <c r="R21" s="190">
        <v>169.5</v>
      </c>
      <c r="S21" s="191">
        <f>R21/2.6-0.5</f>
        <v>64.692307692307693</v>
      </c>
      <c r="T21" s="184">
        <f t="shared" si="8"/>
        <v>15</v>
      </c>
      <c r="U21" s="190">
        <v>176.5</v>
      </c>
      <c r="V21" s="191">
        <f>U21/2.6-0.5</f>
        <v>67.384615384615387</v>
      </c>
      <c r="W21" s="184">
        <f t="shared" si="10"/>
        <v>4</v>
      </c>
      <c r="X21" s="184"/>
      <c r="Y21" s="184">
        <v>1</v>
      </c>
      <c r="Z21" s="190">
        <f t="shared" si="11"/>
        <v>848.5</v>
      </c>
      <c r="AA21" s="191">
        <f t="shared" si="12"/>
        <v>64.769230769230774</v>
      </c>
      <c r="AB21" s="157">
        <v>3</v>
      </c>
    </row>
    <row r="22" spans="1:28" s="125" customFormat="1" ht="58.5" customHeight="1" x14ac:dyDescent="0.25">
      <c r="A22" s="184">
        <f t="shared" si="0"/>
        <v>12</v>
      </c>
      <c r="B22" s="81" t="s">
        <v>700</v>
      </c>
      <c r="C22" s="84" t="s">
        <v>514</v>
      </c>
      <c r="D22" s="83" t="s">
        <v>6</v>
      </c>
      <c r="E22" s="85" t="s">
        <v>678</v>
      </c>
      <c r="F22" s="84" t="s">
        <v>560</v>
      </c>
      <c r="G22" s="83" t="s">
        <v>67</v>
      </c>
      <c r="H22" s="83" t="s">
        <v>553</v>
      </c>
      <c r="I22" s="190">
        <v>159</v>
      </c>
      <c r="J22" s="191">
        <f t="shared" ref="J22:J32" si="13">I22/2.6</f>
        <v>61.153846153846153</v>
      </c>
      <c r="K22" s="184">
        <f t="shared" si="2"/>
        <v>14</v>
      </c>
      <c r="L22" s="190">
        <v>168</v>
      </c>
      <c r="M22" s="191">
        <f t="shared" ref="M22:M32" si="14">L22/2.6</f>
        <v>64.615384615384613</v>
      </c>
      <c r="N22" s="184">
        <f t="shared" si="4"/>
        <v>4</v>
      </c>
      <c r="O22" s="190">
        <v>169.5</v>
      </c>
      <c r="P22" s="191">
        <f t="shared" ref="P22:P32" si="15">O22/2.6</f>
        <v>65.192307692307693</v>
      </c>
      <c r="Q22" s="184">
        <f t="shared" si="6"/>
        <v>5</v>
      </c>
      <c r="R22" s="190">
        <v>170</v>
      </c>
      <c r="S22" s="191">
        <f t="shared" ref="S22:S32" si="16">R22/2.6</f>
        <v>65.384615384615387</v>
      </c>
      <c r="T22" s="184">
        <f t="shared" si="8"/>
        <v>9</v>
      </c>
      <c r="U22" s="190">
        <v>170.5</v>
      </c>
      <c r="V22" s="191">
        <f t="shared" ref="V22:V32" si="17">U22/2.6</f>
        <v>65.57692307692308</v>
      </c>
      <c r="W22" s="184">
        <f t="shared" si="10"/>
        <v>14</v>
      </c>
      <c r="X22" s="184"/>
      <c r="Y22" s="184"/>
      <c r="Z22" s="190">
        <f t="shared" si="11"/>
        <v>837</v>
      </c>
      <c r="AA22" s="191">
        <f t="shared" si="12"/>
        <v>64.384615384615387</v>
      </c>
      <c r="AB22" s="157">
        <v>3</v>
      </c>
    </row>
    <row r="23" spans="1:28" s="125" customFormat="1" ht="58.5" customHeight="1" x14ac:dyDescent="0.25">
      <c r="A23" s="184">
        <f t="shared" si="0"/>
        <v>13</v>
      </c>
      <c r="B23" s="81" t="s">
        <v>228</v>
      </c>
      <c r="C23" s="84" t="s">
        <v>41</v>
      </c>
      <c r="D23" s="83">
        <v>2</v>
      </c>
      <c r="E23" s="135" t="s">
        <v>229</v>
      </c>
      <c r="F23" s="84" t="s">
        <v>40</v>
      </c>
      <c r="G23" s="83" t="s">
        <v>288</v>
      </c>
      <c r="H23" s="83" t="s">
        <v>653</v>
      </c>
      <c r="I23" s="190">
        <v>166</v>
      </c>
      <c r="J23" s="191">
        <f t="shared" si="13"/>
        <v>63.846153846153847</v>
      </c>
      <c r="K23" s="184">
        <f t="shared" si="2"/>
        <v>11</v>
      </c>
      <c r="L23" s="190">
        <v>166</v>
      </c>
      <c r="M23" s="191">
        <f t="shared" si="14"/>
        <v>63.846153846153847</v>
      </c>
      <c r="N23" s="184">
        <f t="shared" si="4"/>
        <v>11</v>
      </c>
      <c r="O23" s="190">
        <v>162.5</v>
      </c>
      <c r="P23" s="191">
        <f t="shared" si="15"/>
        <v>62.5</v>
      </c>
      <c r="Q23" s="184">
        <f t="shared" si="6"/>
        <v>17</v>
      </c>
      <c r="R23" s="190">
        <v>167</v>
      </c>
      <c r="S23" s="191">
        <f t="shared" si="16"/>
        <v>64.230769230769226</v>
      </c>
      <c r="T23" s="184">
        <f t="shared" si="8"/>
        <v>17</v>
      </c>
      <c r="U23" s="190">
        <v>171</v>
      </c>
      <c r="V23" s="191">
        <f t="shared" si="17"/>
        <v>65.769230769230774</v>
      </c>
      <c r="W23" s="184">
        <f t="shared" si="10"/>
        <v>13</v>
      </c>
      <c r="X23" s="184"/>
      <c r="Y23" s="184"/>
      <c r="Z23" s="190">
        <f t="shared" si="11"/>
        <v>832.5</v>
      </c>
      <c r="AA23" s="191">
        <f t="shared" si="12"/>
        <v>64.038461538461533</v>
      </c>
      <c r="AB23" s="157">
        <v>3</v>
      </c>
    </row>
    <row r="24" spans="1:28" s="125" customFormat="1" ht="58.5" customHeight="1" x14ac:dyDescent="0.25">
      <c r="A24" s="184">
        <f t="shared" si="0"/>
        <v>14</v>
      </c>
      <c r="B24" s="81" t="s">
        <v>669</v>
      </c>
      <c r="C24" s="84" t="s">
        <v>284</v>
      </c>
      <c r="D24" s="83" t="s">
        <v>6</v>
      </c>
      <c r="E24" s="85" t="s">
        <v>778</v>
      </c>
      <c r="F24" s="84" t="s">
        <v>777</v>
      </c>
      <c r="G24" s="83" t="s">
        <v>288</v>
      </c>
      <c r="H24" s="83" t="s">
        <v>653</v>
      </c>
      <c r="I24" s="190">
        <v>155.5</v>
      </c>
      <c r="J24" s="191">
        <f t="shared" si="13"/>
        <v>59.807692307692307</v>
      </c>
      <c r="K24" s="184">
        <f t="shared" si="2"/>
        <v>19</v>
      </c>
      <c r="L24" s="190">
        <v>162.5</v>
      </c>
      <c r="M24" s="191">
        <f t="shared" si="14"/>
        <v>62.5</v>
      </c>
      <c r="N24" s="184">
        <f t="shared" si="4"/>
        <v>17</v>
      </c>
      <c r="O24" s="190">
        <v>174.5</v>
      </c>
      <c r="P24" s="191">
        <f t="shared" si="15"/>
        <v>67.115384615384613</v>
      </c>
      <c r="Q24" s="184">
        <f t="shared" si="6"/>
        <v>2</v>
      </c>
      <c r="R24" s="190">
        <v>170</v>
      </c>
      <c r="S24" s="191">
        <f t="shared" si="16"/>
        <v>65.384615384615387</v>
      </c>
      <c r="T24" s="184">
        <f t="shared" si="8"/>
        <v>9</v>
      </c>
      <c r="U24" s="190">
        <v>165</v>
      </c>
      <c r="V24" s="191">
        <f t="shared" si="17"/>
        <v>63.46153846153846</v>
      </c>
      <c r="W24" s="184">
        <f t="shared" si="10"/>
        <v>17</v>
      </c>
      <c r="X24" s="184"/>
      <c r="Y24" s="184"/>
      <c r="Z24" s="190">
        <f t="shared" si="11"/>
        <v>827.5</v>
      </c>
      <c r="AA24" s="191">
        <f t="shared" si="12"/>
        <v>63.653846153846153</v>
      </c>
      <c r="AB24" s="157" t="s">
        <v>6</v>
      </c>
    </row>
    <row r="25" spans="1:28" s="125" customFormat="1" ht="58.5" customHeight="1" x14ac:dyDescent="0.25">
      <c r="A25" s="184">
        <f t="shared" si="0"/>
        <v>15</v>
      </c>
      <c r="B25" s="136" t="s">
        <v>685</v>
      </c>
      <c r="C25" s="84" t="s">
        <v>450</v>
      </c>
      <c r="D25" s="139" t="s">
        <v>7</v>
      </c>
      <c r="E25" s="85" t="s">
        <v>671</v>
      </c>
      <c r="F25" s="84" t="s">
        <v>460</v>
      </c>
      <c r="G25" s="83" t="s">
        <v>18</v>
      </c>
      <c r="H25" s="83" t="s">
        <v>655</v>
      </c>
      <c r="I25" s="190">
        <v>157.5</v>
      </c>
      <c r="J25" s="191">
        <f t="shared" si="13"/>
        <v>60.576923076923073</v>
      </c>
      <c r="K25" s="184">
        <f t="shared" si="2"/>
        <v>15</v>
      </c>
      <c r="L25" s="190">
        <v>166</v>
      </c>
      <c r="M25" s="191">
        <f t="shared" si="14"/>
        <v>63.846153846153847</v>
      </c>
      <c r="N25" s="184">
        <f t="shared" si="4"/>
        <v>11</v>
      </c>
      <c r="O25" s="190">
        <v>169</v>
      </c>
      <c r="P25" s="191">
        <f t="shared" si="15"/>
        <v>65</v>
      </c>
      <c r="Q25" s="184">
        <f t="shared" si="6"/>
        <v>6</v>
      </c>
      <c r="R25" s="190">
        <v>168.5</v>
      </c>
      <c r="S25" s="191">
        <f t="shared" si="16"/>
        <v>64.807692307692307</v>
      </c>
      <c r="T25" s="184">
        <f t="shared" si="8"/>
        <v>14</v>
      </c>
      <c r="U25" s="190">
        <v>166</v>
      </c>
      <c r="V25" s="191">
        <f t="shared" si="17"/>
        <v>63.846153846153847</v>
      </c>
      <c r="W25" s="184">
        <f t="shared" si="10"/>
        <v>16</v>
      </c>
      <c r="X25" s="184"/>
      <c r="Y25" s="184"/>
      <c r="Z25" s="190">
        <f t="shared" si="11"/>
        <v>827</v>
      </c>
      <c r="AA25" s="191">
        <f t="shared" si="12"/>
        <v>63.61538461538462</v>
      </c>
      <c r="AB25" s="157" t="s">
        <v>6</v>
      </c>
    </row>
    <row r="26" spans="1:28" s="125" customFormat="1" ht="58.5" customHeight="1" x14ac:dyDescent="0.25">
      <c r="A26" s="184">
        <f t="shared" si="0"/>
        <v>16</v>
      </c>
      <c r="B26" s="81" t="s">
        <v>686</v>
      </c>
      <c r="C26" s="84" t="s">
        <v>520</v>
      </c>
      <c r="D26" s="83">
        <v>2</v>
      </c>
      <c r="E26" s="85" t="s">
        <v>687</v>
      </c>
      <c r="F26" s="84" t="s">
        <v>572</v>
      </c>
      <c r="G26" s="83" t="s">
        <v>573</v>
      </c>
      <c r="H26" s="83" t="s">
        <v>553</v>
      </c>
      <c r="I26" s="190">
        <v>157</v>
      </c>
      <c r="J26" s="191">
        <f t="shared" si="13"/>
        <v>60.38461538461538</v>
      </c>
      <c r="K26" s="184">
        <f t="shared" si="2"/>
        <v>17</v>
      </c>
      <c r="L26" s="190">
        <v>160.5</v>
      </c>
      <c r="M26" s="191">
        <f t="shared" si="14"/>
        <v>61.730769230769226</v>
      </c>
      <c r="N26" s="184">
        <f t="shared" si="4"/>
        <v>18</v>
      </c>
      <c r="O26" s="190">
        <v>164</v>
      </c>
      <c r="P26" s="191">
        <f t="shared" si="15"/>
        <v>63.076923076923073</v>
      </c>
      <c r="Q26" s="184">
        <f t="shared" si="6"/>
        <v>15</v>
      </c>
      <c r="R26" s="190">
        <v>169</v>
      </c>
      <c r="S26" s="191">
        <f t="shared" si="16"/>
        <v>65</v>
      </c>
      <c r="T26" s="184">
        <f t="shared" si="8"/>
        <v>11</v>
      </c>
      <c r="U26" s="190">
        <v>171.5</v>
      </c>
      <c r="V26" s="191">
        <f t="shared" si="17"/>
        <v>65.961538461538453</v>
      </c>
      <c r="W26" s="184">
        <f t="shared" si="10"/>
        <v>11</v>
      </c>
      <c r="X26" s="184"/>
      <c r="Y26" s="184"/>
      <c r="Z26" s="190">
        <f t="shared" si="11"/>
        <v>822</v>
      </c>
      <c r="AA26" s="191">
        <f t="shared" si="12"/>
        <v>63.230769230769226</v>
      </c>
      <c r="AB26" s="157" t="s">
        <v>6</v>
      </c>
    </row>
    <row r="27" spans="1:28" s="125" customFormat="1" ht="58.5" customHeight="1" x14ac:dyDescent="0.25">
      <c r="A27" s="184">
        <f t="shared" si="0"/>
        <v>17</v>
      </c>
      <c r="B27" s="81" t="s">
        <v>665</v>
      </c>
      <c r="C27" s="84" t="s">
        <v>480</v>
      </c>
      <c r="D27" s="83">
        <v>3</v>
      </c>
      <c r="E27" s="85" t="s">
        <v>701</v>
      </c>
      <c r="F27" s="84" t="s">
        <v>484</v>
      </c>
      <c r="G27" s="83" t="s">
        <v>485</v>
      </c>
      <c r="H27" s="83" t="s">
        <v>922</v>
      </c>
      <c r="I27" s="190">
        <v>157.5</v>
      </c>
      <c r="J27" s="191">
        <f t="shared" si="13"/>
        <v>60.576923076923073</v>
      </c>
      <c r="K27" s="184">
        <f t="shared" si="2"/>
        <v>15</v>
      </c>
      <c r="L27" s="190">
        <v>164</v>
      </c>
      <c r="M27" s="191">
        <f t="shared" si="14"/>
        <v>63.076923076923073</v>
      </c>
      <c r="N27" s="184">
        <f t="shared" si="4"/>
        <v>14</v>
      </c>
      <c r="O27" s="190">
        <v>165</v>
      </c>
      <c r="P27" s="191">
        <f t="shared" si="15"/>
        <v>63.46153846153846</v>
      </c>
      <c r="Q27" s="184">
        <f t="shared" si="6"/>
        <v>13</v>
      </c>
      <c r="R27" s="190">
        <v>169</v>
      </c>
      <c r="S27" s="191">
        <f t="shared" si="16"/>
        <v>65</v>
      </c>
      <c r="T27" s="184">
        <f t="shared" si="8"/>
        <v>11</v>
      </c>
      <c r="U27" s="190">
        <v>161.5</v>
      </c>
      <c r="V27" s="191">
        <f t="shared" si="17"/>
        <v>62.115384615384613</v>
      </c>
      <c r="W27" s="184">
        <f t="shared" si="10"/>
        <v>19</v>
      </c>
      <c r="X27" s="184"/>
      <c r="Y27" s="184"/>
      <c r="Z27" s="190">
        <f t="shared" si="11"/>
        <v>817</v>
      </c>
      <c r="AA27" s="191">
        <f t="shared" si="12"/>
        <v>62.846153846153832</v>
      </c>
      <c r="AB27" s="157" t="s">
        <v>30</v>
      </c>
    </row>
    <row r="28" spans="1:28" s="125" customFormat="1" ht="58.5" customHeight="1" x14ac:dyDescent="0.25">
      <c r="A28" s="184">
        <f t="shared" si="0"/>
        <v>18</v>
      </c>
      <c r="B28" s="136" t="s">
        <v>667</v>
      </c>
      <c r="C28" s="84" t="s">
        <v>11</v>
      </c>
      <c r="D28" s="83" t="s">
        <v>7</v>
      </c>
      <c r="E28" s="81" t="s">
        <v>688</v>
      </c>
      <c r="F28" s="84" t="s">
        <v>108</v>
      </c>
      <c r="G28" s="83" t="s">
        <v>102</v>
      </c>
      <c r="H28" s="83" t="s">
        <v>581</v>
      </c>
      <c r="I28" s="190">
        <v>163</v>
      </c>
      <c r="J28" s="191">
        <f t="shared" si="13"/>
        <v>62.692307692307693</v>
      </c>
      <c r="K28" s="184">
        <f t="shared" si="2"/>
        <v>13</v>
      </c>
      <c r="L28" s="190">
        <v>164</v>
      </c>
      <c r="M28" s="191">
        <f t="shared" si="14"/>
        <v>63.076923076923073</v>
      </c>
      <c r="N28" s="184">
        <f t="shared" si="4"/>
        <v>14</v>
      </c>
      <c r="O28" s="190">
        <v>161</v>
      </c>
      <c r="P28" s="191">
        <f t="shared" si="15"/>
        <v>61.92307692307692</v>
      </c>
      <c r="Q28" s="184">
        <f t="shared" si="6"/>
        <v>19</v>
      </c>
      <c r="R28" s="190">
        <v>164</v>
      </c>
      <c r="S28" s="191">
        <f t="shared" si="16"/>
        <v>63.076923076923073</v>
      </c>
      <c r="T28" s="184">
        <f t="shared" si="8"/>
        <v>20</v>
      </c>
      <c r="U28" s="190">
        <v>162.5</v>
      </c>
      <c r="V28" s="191">
        <f t="shared" si="17"/>
        <v>62.5</v>
      </c>
      <c r="W28" s="184">
        <f t="shared" si="10"/>
        <v>18</v>
      </c>
      <c r="X28" s="184"/>
      <c r="Y28" s="184"/>
      <c r="Z28" s="190">
        <f t="shared" si="11"/>
        <v>814.5</v>
      </c>
      <c r="AA28" s="191">
        <f t="shared" si="12"/>
        <v>62.653846153846153</v>
      </c>
      <c r="AB28" s="157" t="s">
        <v>30</v>
      </c>
    </row>
    <row r="29" spans="1:28" s="125" customFormat="1" ht="58.5" customHeight="1" x14ac:dyDescent="0.25">
      <c r="A29" s="184">
        <f t="shared" si="0"/>
        <v>19</v>
      </c>
      <c r="B29" s="81" t="s">
        <v>675</v>
      </c>
      <c r="C29" s="84" t="s">
        <v>126</v>
      </c>
      <c r="D29" s="83" t="s">
        <v>6</v>
      </c>
      <c r="E29" s="85" t="s">
        <v>676</v>
      </c>
      <c r="F29" s="84" t="s">
        <v>15</v>
      </c>
      <c r="G29" s="83" t="s">
        <v>288</v>
      </c>
      <c r="H29" s="83" t="s">
        <v>653</v>
      </c>
      <c r="I29" s="190">
        <v>156</v>
      </c>
      <c r="J29" s="191">
        <f t="shared" si="13"/>
        <v>60</v>
      </c>
      <c r="K29" s="184">
        <f t="shared" si="2"/>
        <v>18</v>
      </c>
      <c r="L29" s="190">
        <v>157.5</v>
      </c>
      <c r="M29" s="191">
        <f t="shared" si="14"/>
        <v>60.576923076923073</v>
      </c>
      <c r="N29" s="184">
        <f t="shared" si="4"/>
        <v>20</v>
      </c>
      <c r="O29" s="190">
        <v>162</v>
      </c>
      <c r="P29" s="191">
        <f t="shared" si="15"/>
        <v>62.307692307692307</v>
      </c>
      <c r="Q29" s="184">
        <f t="shared" si="6"/>
        <v>18</v>
      </c>
      <c r="R29" s="190">
        <v>166</v>
      </c>
      <c r="S29" s="191">
        <f t="shared" si="16"/>
        <v>63.846153846153847</v>
      </c>
      <c r="T29" s="184">
        <f t="shared" si="8"/>
        <v>18</v>
      </c>
      <c r="U29" s="190">
        <v>167</v>
      </c>
      <c r="V29" s="191">
        <f t="shared" si="17"/>
        <v>64.230769230769226</v>
      </c>
      <c r="W29" s="184">
        <f t="shared" si="10"/>
        <v>15</v>
      </c>
      <c r="X29" s="184"/>
      <c r="Y29" s="184"/>
      <c r="Z29" s="190">
        <f t="shared" si="11"/>
        <v>808.5</v>
      </c>
      <c r="AA29" s="191">
        <f t="shared" si="12"/>
        <v>62.192307692307693</v>
      </c>
      <c r="AB29" s="157" t="s">
        <v>30</v>
      </c>
    </row>
    <row r="30" spans="1:28" s="125" customFormat="1" ht="58.5" customHeight="1" x14ac:dyDescent="0.25">
      <c r="A30" s="184">
        <f t="shared" si="0"/>
        <v>20</v>
      </c>
      <c r="B30" s="81" t="s">
        <v>665</v>
      </c>
      <c r="C30" s="84" t="s">
        <v>480</v>
      </c>
      <c r="D30" s="83">
        <v>3</v>
      </c>
      <c r="E30" s="85" t="s">
        <v>666</v>
      </c>
      <c r="F30" s="84" t="s">
        <v>484</v>
      </c>
      <c r="G30" s="83" t="s">
        <v>485</v>
      </c>
      <c r="H30" s="83" t="s">
        <v>922</v>
      </c>
      <c r="I30" s="190">
        <v>149.5</v>
      </c>
      <c r="J30" s="191">
        <f t="shared" si="13"/>
        <v>57.5</v>
      </c>
      <c r="K30" s="184">
        <f t="shared" si="2"/>
        <v>20</v>
      </c>
      <c r="L30" s="190">
        <v>160</v>
      </c>
      <c r="M30" s="191">
        <f t="shared" si="14"/>
        <v>61.538461538461533</v>
      </c>
      <c r="N30" s="184">
        <f t="shared" si="4"/>
        <v>19</v>
      </c>
      <c r="O30" s="190">
        <v>159.5</v>
      </c>
      <c r="P30" s="191">
        <f t="shared" si="15"/>
        <v>61.346153846153847</v>
      </c>
      <c r="Q30" s="184">
        <f t="shared" si="6"/>
        <v>20</v>
      </c>
      <c r="R30" s="190">
        <v>166</v>
      </c>
      <c r="S30" s="191">
        <f t="shared" si="16"/>
        <v>63.846153846153847</v>
      </c>
      <c r="T30" s="184">
        <f t="shared" si="8"/>
        <v>18</v>
      </c>
      <c r="U30" s="190">
        <v>161</v>
      </c>
      <c r="V30" s="191">
        <f t="shared" si="17"/>
        <v>61.92307692307692</v>
      </c>
      <c r="W30" s="184">
        <f t="shared" si="10"/>
        <v>20</v>
      </c>
      <c r="X30" s="184"/>
      <c r="Y30" s="184"/>
      <c r="Z30" s="190">
        <f t="shared" si="11"/>
        <v>796</v>
      </c>
      <c r="AA30" s="191">
        <f t="shared" si="12"/>
        <v>61.230769230769226</v>
      </c>
      <c r="AB30" s="157"/>
    </row>
    <row r="31" spans="1:28" s="125" customFormat="1" ht="58.5" customHeight="1" x14ac:dyDescent="0.25">
      <c r="A31" s="184">
        <f t="shared" si="0"/>
        <v>21</v>
      </c>
      <c r="B31" s="81" t="s">
        <v>694</v>
      </c>
      <c r="C31" s="84" t="s">
        <v>518</v>
      </c>
      <c r="D31" s="83" t="s">
        <v>6</v>
      </c>
      <c r="E31" s="85" t="s">
        <v>695</v>
      </c>
      <c r="F31" s="84" t="s">
        <v>563</v>
      </c>
      <c r="G31" s="83" t="s">
        <v>564</v>
      </c>
      <c r="H31" s="83" t="s">
        <v>553</v>
      </c>
      <c r="I31" s="190">
        <v>141</v>
      </c>
      <c r="J31" s="191">
        <f t="shared" si="13"/>
        <v>54.230769230769226</v>
      </c>
      <c r="K31" s="184">
        <f t="shared" si="2"/>
        <v>21</v>
      </c>
      <c r="L31" s="190">
        <v>153.5</v>
      </c>
      <c r="M31" s="191">
        <f t="shared" si="14"/>
        <v>59.038461538461533</v>
      </c>
      <c r="N31" s="184">
        <f t="shared" si="4"/>
        <v>21</v>
      </c>
      <c r="O31" s="190">
        <v>153</v>
      </c>
      <c r="P31" s="191">
        <f t="shared" si="15"/>
        <v>58.846153846153847</v>
      </c>
      <c r="Q31" s="184">
        <f t="shared" si="6"/>
        <v>21</v>
      </c>
      <c r="R31" s="190">
        <v>143.5</v>
      </c>
      <c r="S31" s="191">
        <f t="shared" si="16"/>
        <v>55.192307692307693</v>
      </c>
      <c r="T31" s="184">
        <f t="shared" si="8"/>
        <v>22</v>
      </c>
      <c r="U31" s="190">
        <v>144.5</v>
      </c>
      <c r="V31" s="191">
        <f t="shared" si="17"/>
        <v>55.576923076923073</v>
      </c>
      <c r="W31" s="184">
        <f t="shared" si="10"/>
        <v>21</v>
      </c>
      <c r="X31" s="184"/>
      <c r="Y31" s="184"/>
      <c r="Z31" s="190">
        <f t="shared" si="11"/>
        <v>735.5</v>
      </c>
      <c r="AA31" s="191">
        <f t="shared" si="12"/>
        <v>56.576923076923073</v>
      </c>
      <c r="AB31" s="157"/>
    </row>
    <row r="32" spans="1:28" s="125" customFormat="1" ht="58.5" customHeight="1" x14ac:dyDescent="0.25">
      <c r="A32" s="184">
        <f t="shared" si="0"/>
        <v>22</v>
      </c>
      <c r="B32" s="85" t="s">
        <v>702</v>
      </c>
      <c r="C32" s="84" t="s">
        <v>350</v>
      </c>
      <c r="D32" s="83" t="s">
        <v>6</v>
      </c>
      <c r="E32" s="85" t="s">
        <v>703</v>
      </c>
      <c r="F32" s="84" t="s">
        <v>359</v>
      </c>
      <c r="G32" s="83" t="s">
        <v>16</v>
      </c>
      <c r="H32" s="83" t="s">
        <v>922</v>
      </c>
      <c r="I32" s="190">
        <v>135</v>
      </c>
      <c r="J32" s="191">
        <f t="shared" si="13"/>
        <v>51.92307692307692</v>
      </c>
      <c r="K32" s="184">
        <f t="shared" si="2"/>
        <v>22</v>
      </c>
      <c r="L32" s="190">
        <v>150</v>
      </c>
      <c r="M32" s="191">
        <f t="shared" si="14"/>
        <v>57.692307692307693</v>
      </c>
      <c r="N32" s="184">
        <f t="shared" si="4"/>
        <v>22</v>
      </c>
      <c r="O32" s="190">
        <v>142.5</v>
      </c>
      <c r="P32" s="191">
        <f t="shared" si="15"/>
        <v>54.807692307692307</v>
      </c>
      <c r="Q32" s="184">
        <f t="shared" si="6"/>
        <v>22</v>
      </c>
      <c r="R32" s="190">
        <v>147</v>
      </c>
      <c r="S32" s="191">
        <f t="shared" si="16"/>
        <v>56.538461538461533</v>
      </c>
      <c r="T32" s="184">
        <f t="shared" si="8"/>
        <v>21</v>
      </c>
      <c r="U32" s="190">
        <v>138</v>
      </c>
      <c r="V32" s="191">
        <f t="shared" si="17"/>
        <v>53.076923076923073</v>
      </c>
      <c r="W32" s="184">
        <f t="shared" si="10"/>
        <v>22</v>
      </c>
      <c r="X32" s="184"/>
      <c r="Y32" s="184"/>
      <c r="Z32" s="190">
        <f t="shared" si="11"/>
        <v>712.5</v>
      </c>
      <c r="AA32" s="191">
        <f t="shared" si="12"/>
        <v>54.807692307692307</v>
      </c>
      <c r="AB32" s="157"/>
    </row>
    <row r="34" spans="1:27" ht="26.25" customHeight="1" x14ac:dyDescent="0.25"/>
    <row r="35" spans="1:27" ht="27" customHeight="1" x14ac:dyDescent="0.3">
      <c r="A35" s="46"/>
      <c r="B35" s="46" t="s">
        <v>9</v>
      </c>
      <c r="C35" s="46"/>
      <c r="D35" s="46"/>
      <c r="E35" s="46"/>
      <c r="F35" s="46"/>
      <c r="G35" s="46"/>
      <c r="H35" s="46"/>
      <c r="I35" s="46"/>
      <c r="J35" s="46"/>
      <c r="K35" s="46"/>
      <c r="L35" s="380" t="s">
        <v>548</v>
      </c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</row>
    <row r="36" spans="1:27" ht="28.5" customHeight="1" x14ac:dyDescent="0.3">
      <c r="A36" s="46"/>
      <c r="B36" s="46" t="s">
        <v>10</v>
      </c>
      <c r="C36" s="46"/>
      <c r="D36" s="46"/>
      <c r="E36" s="46"/>
      <c r="F36" s="46"/>
      <c r="G36" s="46"/>
      <c r="H36" s="46"/>
      <c r="I36" s="46"/>
      <c r="J36" s="46"/>
      <c r="K36" s="46"/>
      <c r="L36" s="380" t="s">
        <v>566</v>
      </c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</row>
  </sheetData>
  <sortState ref="A11:XFD32">
    <sortCondition ref="A32"/>
  </sortState>
  <mergeCells count="28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U9:W9"/>
    <mergeCell ref="X9:X10"/>
    <mergeCell ref="Y9:Y10"/>
    <mergeCell ref="AA9:AA10"/>
    <mergeCell ref="AB9:AB10"/>
    <mergeCell ref="L35:AA35"/>
    <mergeCell ref="L36:AA36"/>
    <mergeCell ref="O9:Q9"/>
    <mergeCell ref="R9:T9"/>
    <mergeCell ref="Z9:Z10"/>
  </mergeCells>
  <pageMargins left="0" right="0" top="0" bottom="0" header="0.31496062992125984" footer="0.31496062992125984"/>
  <pageSetup paperSize="9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16" zoomScale="80" zoomScaleNormal="80" workbookViewId="0">
      <selection activeCell="B20" sqref="B20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7.42578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766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79"/>
      <c r="AD1" s="79"/>
      <c r="AE1" s="79"/>
      <c r="AF1" s="79"/>
    </row>
    <row r="2" spans="1:32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</row>
    <row r="6" spans="1:32" s="46" customFormat="1" ht="18.75" x14ac:dyDescent="0.3">
      <c r="A6" s="388" t="s">
        <v>650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</row>
    <row r="7" spans="1:32" s="51" customFormat="1" ht="41.25" customHeight="1" x14ac:dyDescent="0.25">
      <c r="A7" s="389" t="s">
        <v>773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1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  <c r="AB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58.5" customHeight="1" x14ac:dyDescent="0.25">
      <c r="A11" s="184">
        <f t="shared" ref="A11:A28" si="0">RANK(AA11,AA$11:AA$28,0)</f>
        <v>1</v>
      </c>
      <c r="B11" s="81" t="s">
        <v>683</v>
      </c>
      <c r="C11" s="84" t="s">
        <v>193</v>
      </c>
      <c r="D11" s="83">
        <v>3</v>
      </c>
      <c r="E11" s="85" t="s">
        <v>684</v>
      </c>
      <c r="F11" s="84" t="s">
        <v>195</v>
      </c>
      <c r="G11" s="83" t="s">
        <v>196</v>
      </c>
      <c r="H11" s="83" t="s">
        <v>921</v>
      </c>
      <c r="I11" s="190">
        <v>178</v>
      </c>
      <c r="J11" s="191">
        <f t="shared" ref="J11:J16" si="1">I11/2.6</f>
        <v>68.461538461538453</v>
      </c>
      <c r="K11" s="184">
        <f t="shared" ref="K11:K28" si="2">RANK(J11,J$11:J$28,0)</f>
        <v>1</v>
      </c>
      <c r="L11" s="190">
        <v>175</v>
      </c>
      <c r="M11" s="191">
        <f t="shared" ref="M11:M16" si="3">L11/2.6</f>
        <v>67.307692307692307</v>
      </c>
      <c r="N11" s="184">
        <f t="shared" ref="N11:N28" si="4">RANK(M11,M$11:M$28,0)</f>
        <v>1</v>
      </c>
      <c r="O11" s="190">
        <v>176.5</v>
      </c>
      <c r="P11" s="191">
        <f t="shared" ref="P11:P16" si="5">O11/2.6</f>
        <v>67.884615384615387</v>
      </c>
      <c r="Q11" s="184">
        <f t="shared" ref="Q11:Q28" si="6">RANK(P11,P$11:P$28,0)</f>
        <v>1</v>
      </c>
      <c r="R11" s="190">
        <v>174.5</v>
      </c>
      <c r="S11" s="191">
        <f t="shared" ref="S11:S16" si="7">R11/2.6</f>
        <v>67.115384615384613</v>
      </c>
      <c r="T11" s="184">
        <f t="shared" ref="T11:T28" si="8">RANK(S11,S$11:S$28,0)</f>
        <v>1</v>
      </c>
      <c r="U11" s="190">
        <v>180.5</v>
      </c>
      <c r="V11" s="191">
        <f t="shared" ref="V11:V16" si="9">U11/2.6</f>
        <v>69.42307692307692</v>
      </c>
      <c r="W11" s="184">
        <f t="shared" ref="W11:W28" si="10">RANK(V11,V$11:V$28,0)</f>
        <v>1</v>
      </c>
      <c r="X11" s="184"/>
      <c r="Y11" s="184"/>
      <c r="Z11" s="190">
        <f t="shared" ref="Z11:Z28" si="11">L11+U11+I11+O11+R11</f>
        <v>884.5</v>
      </c>
      <c r="AA11" s="191">
        <f t="shared" ref="AA11:AA28" si="12">(M11+V11+J11+P11+S11)/5</f>
        <v>68.038461538461547</v>
      </c>
      <c r="AB11" s="157">
        <v>2</v>
      </c>
    </row>
    <row r="12" spans="1:32" s="125" customFormat="1" ht="58.5" customHeight="1" x14ac:dyDescent="0.25">
      <c r="A12" s="184">
        <f t="shared" si="0"/>
        <v>2</v>
      </c>
      <c r="B12" s="81" t="s">
        <v>681</v>
      </c>
      <c r="C12" s="84" t="s">
        <v>516</v>
      </c>
      <c r="D12" s="83" t="s">
        <v>6</v>
      </c>
      <c r="E12" s="85" t="s">
        <v>682</v>
      </c>
      <c r="F12" s="84" t="s">
        <v>17</v>
      </c>
      <c r="G12" s="83" t="s">
        <v>561</v>
      </c>
      <c r="H12" s="83" t="s">
        <v>553</v>
      </c>
      <c r="I12" s="190">
        <v>170</v>
      </c>
      <c r="J12" s="191">
        <f t="shared" si="1"/>
        <v>65.384615384615387</v>
      </c>
      <c r="K12" s="184">
        <f t="shared" si="2"/>
        <v>4</v>
      </c>
      <c r="L12" s="190">
        <v>167.5</v>
      </c>
      <c r="M12" s="191">
        <f t="shared" si="3"/>
        <v>64.42307692307692</v>
      </c>
      <c r="N12" s="184">
        <f t="shared" si="4"/>
        <v>7</v>
      </c>
      <c r="O12" s="190">
        <v>174</v>
      </c>
      <c r="P12" s="191">
        <f t="shared" si="5"/>
        <v>66.92307692307692</v>
      </c>
      <c r="Q12" s="184">
        <f t="shared" si="6"/>
        <v>3</v>
      </c>
      <c r="R12" s="190">
        <v>173.5</v>
      </c>
      <c r="S12" s="191">
        <f t="shared" si="7"/>
        <v>66.730769230769226</v>
      </c>
      <c r="T12" s="184">
        <f t="shared" si="8"/>
        <v>5</v>
      </c>
      <c r="U12" s="190">
        <v>174</v>
      </c>
      <c r="V12" s="191">
        <f t="shared" si="9"/>
        <v>66.92307692307692</v>
      </c>
      <c r="W12" s="184">
        <f t="shared" si="10"/>
        <v>7</v>
      </c>
      <c r="X12" s="184"/>
      <c r="Y12" s="184"/>
      <c r="Z12" s="190">
        <f t="shared" si="11"/>
        <v>859</v>
      </c>
      <c r="AA12" s="191">
        <f t="shared" si="12"/>
        <v>66.076923076923066</v>
      </c>
      <c r="AB12" s="157">
        <v>2</v>
      </c>
    </row>
    <row r="13" spans="1:32" s="125" customFormat="1" ht="58.5" customHeight="1" x14ac:dyDescent="0.25">
      <c r="A13" s="184">
        <f t="shared" si="0"/>
        <v>3</v>
      </c>
      <c r="B13" s="208" t="s">
        <v>706</v>
      </c>
      <c r="C13" s="84" t="s">
        <v>11</v>
      </c>
      <c r="D13" s="83" t="s">
        <v>7</v>
      </c>
      <c r="E13" s="81" t="s">
        <v>688</v>
      </c>
      <c r="F13" s="84" t="s">
        <v>108</v>
      </c>
      <c r="G13" s="83" t="s">
        <v>102</v>
      </c>
      <c r="H13" s="83" t="s">
        <v>581</v>
      </c>
      <c r="I13" s="190">
        <v>173</v>
      </c>
      <c r="J13" s="191">
        <f t="shared" si="1"/>
        <v>66.538461538461533</v>
      </c>
      <c r="K13" s="184">
        <f t="shared" si="2"/>
        <v>2</v>
      </c>
      <c r="L13" s="190">
        <v>165.5</v>
      </c>
      <c r="M13" s="191">
        <f t="shared" si="3"/>
        <v>63.653846153846153</v>
      </c>
      <c r="N13" s="184">
        <f t="shared" si="4"/>
        <v>12</v>
      </c>
      <c r="O13" s="190">
        <v>167.5</v>
      </c>
      <c r="P13" s="191">
        <f t="shared" si="5"/>
        <v>64.42307692307692</v>
      </c>
      <c r="Q13" s="184">
        <f t="shared" si="6"/>
        <v>9</v>
      </c>
      <c r="R13" s="190">
        <v>174</v>
      </c>
      <c r="S13" s="191">
        <f t="shared" si="7"/>
        <v>66.92307692307692</v>
      </c>
      <c r="T13" s="184">
        <f t="shared" si="8"/>
        <v>3</v>
      </c>
      <c r="U13" s="190">
        <v>176.5</v>
      </c>
      <c r="V13" s="191">
        <f t="shared" si="9"/>
        <v>67.884615384615387</v>
      </c>
      <c r="W13" s="184">
        <f t="shared" si="10"/>
        <v>3</v>
      </c>
      <c r="X13" s="184"/>
      <c r="Y13" s="184"/>
      <c r="Z13" s="190">
        <f t="shared" si="11"/>
        <v>856.5</v>
      </c>
      <c r="AA13" s="191">
        <f t="shared" si="12"/>
        <v>65.884615384615387</v>
      </c>
      <c r="AB13" s="157">
        <v>2</v>
      </c>
    </row>
    <row r="14" spans="1:32" s="125" customFormat="1" ht="58.5" customHeight="1" x14ac:dyDescent="0.25">
      <c r="A14" s="184">
        <f t="shared" si="0"/>
        <v>4</v>
      </c>
      <c r="B14" s="85" t="s">
        <v>697</v>
      </c>
      <c r="C14" s="84" t="s">
        <v>349</v>
      </c>
      <c r="D14" s="83">
        <v>2</v>
      </c>
      <c r="E14" s="85" t="s">
        <v>698</v>
      </c>
      <c r="F14" s="84" t="s">
        <v>358</v>
      </c>
      <c r="G14" s="83" t="s">
        <v>353</v>
      </c>
      <c r="H14" s="83" t="s">
        <v>654</v>
      </c>
      <c r="I14" s="190">
        <v>170.5</v>
      </c>
      <c r="J14" s="191">
        <f t="shared" si="1"/>
        <v>65.57692307692308</v>
      </c>
      <c r="K14" s="184">
        <f t="shared" si="2"/>
        <v>3</v>
      </c>
      <c r="L14" s="190">
        <v>172</v>
      </c>
      <c r="M14" s="191">
        <f t="shared" si="3"/>
        <v>66.153846153846146</v>
      </c>
      <c r="N14" s="184">
        <f t="shared" si="4"/>
        <v>2</v>
      </c>
      <c r="O14" s="190">
        <v>164.5</v>
      </c>
      <c r="P14" s="191">
        <f t="shared" si="5"/>
        <v>63.269230769230766</v>
      </c>
      <c r="Q14" s="184">
        <f t="shared" si="6"/>
        <v>13</v>
      </c>
      <c r="R14" s="190">
        <v>171.5</v>
      </c>
      <c r="S14" s="191">
        <f t="shared" si="7"/>
        <v>65.961538461538453</v>
      </c>
      <c r="T14" s="184">
        <f t="shared" si="8"/>
        <v>7</v>
      </c>
      <c r="U14" s="190">
        <v>175</v>
      </c>
      <c r="V14" s="191">
        <f t="shared" si="9"/>
        <v>67.307692307692307</v>
      </c>
      <c r="W14" s="184">
        <f t="shared" si="10"/>
        <v>6</v>
      </c>
      <c r="X14" s="184"/>
      <c r="Y14" s="184"/>
      <c r="Z14" s="190">
        <f t="shared" si="11"/>
        <v>853.5</v>
      </c>
      <c r="AA14" s="191">
        <f t="shared" si="12"/>
        <v>65.65384615384616</v>
      </c>
      <c r="AB14" s="157">
        <v>2</v>
      </c>
    </row>
    <row r="15" spans="1:32" s="125" customFormat="1" ht="58.5" customHeight="1" x14ac:dyDescent="0.25">
      <c r="A15" s="184">
        <f t="shared" si="0"/>
        <v>5</v>
      </c>
      <c r="B15" s="136" t="s">
        <v>693</v>
      </c>
      <c r="C15" s="82" t="s">
        <v>114</v>
      </c>
      <c r="D15" s="83" t="s">
        <v>6</v>
      </c>
      <c r="E15" s="85" t="s">
        <v>715</v>
      </c>
      <c r="F15" s="84" t="s">
        <v>209</v>
      </c>
      <c r="G15" s="83" t="s">
        <v>363</v>
      </c>
      <c r="H15" s="83" t="s">
        <v>581</v>
      </c>
      <c r="I15" s="190">
        <v>169</v>
      </c>
      <c r="J15" s="191">
        <f t="shared" si="1"/>
        <v>65</v>
      </c>
      <c r="K15" s="184">
        <f t="shared" si="2"/>
        <v>7</v>
      </c>
      <c r="L15" s="190">
        <v>169</v>
      </c>
      <c r="M15" s="191">
        <f t="shared" si="3"/>
        <v>65</v>
      </c>
      <c r="N15" s="184">
        <f t="shared" si="4"/>
        <v>3</v>
      </c>
      <c r="O15" s="190">
        <v>167</v>
      </c>
      <c r="P15" s="191">
        <f t="shared" si="5"/>
        <v>64.230769230769226</v>
      </c>
      <c r="Q15" s="184">
        <f t="shared" si="6"/>
        <v>10</v>
      </c>
      <c r="R15" s="190">
        <v>174.5</v>
      </c>
      <c r="S15" s="191">
        <f t="shared" si="7"/>
        <v>67.115384615384613</v>
      </c>
      <c r="T15" s="184">
        <f t="shared" si="8"/>
        <v>1</v>
      </c>
      <c r="U15" s="190">
        <v>171.5</v>
      </c>
      <c r="V15" s="191">
        <f t="shared" si="9"/>
        <v>65.961538461538453</v>
      </c>
      <c r="W15" s="184">
        <f t="shared" si="10"/>
        <v>11</v>
      </c>
      <c r="X15" s="184"/>
      <c r="Y15" s="184"/>
      <c r="Z15" s="190">
        <f t="shared" si="11"/>
        <v>851</v>
      </c>
      <c r="AA15" s="191">
        <f t="shared" si="12"/>
        <v>65.461538461538453</v>
      </c>
      <c r="AB15" s="157">
        <v>2</v>
      </c>
    </row>
    <row r="16" spans="1:32" s="125" customFormat="1" ht="58.5" customHeight="1" x14ac:dyDescent="0.25">
      <c r="A16" s="184">
        <f t="shared" si="0"/>
        <v>6</v>
      </c>
      <c r="B16" s="81" t="s">
        <v>696</v>
      </c>
      <c r="C16" s="84" t="s">
        <v>470</v>
      </c>
      <c r="D16" s="83">
        <v>1</v>
      </c>
      <c r="E16" s="85" t="s">
        <v>713</v>
      </c>
      <c r="F16" s="84" t="s">
        <v>472</v>
      </c>
      <c r="G16" s="83" t="s">
        <v>196</v>
      </c>
      <c r="H16" s="83" t="s">
        <v>921</v>
      </c>
      <c r="I16" s="190">
        <v>170</v>
      </c>
      <c r="J16" s="191">
        <f t="shared" si="1"/>
        <v>65.384615384615387</v>
      </c>
      <c r="K16" s="184">
        <f t="shared" si="2"/>
        <v>4</v>
      </c>
      <c r="L16" s="190">
        <v>167</v>
      </c>
      <c r="M16" s="191">
        <f t="shared" si="3"/>
        <v>64.230769230769226</v>
      </c>
      <c r="N16" s="184">
        <f t="shared" si="4"/>
        <v>9</v>
      </c>
      <c r="O16" s="190">
        <v>168</v>
      </c>
      <c r="P16" s="191">
        <f t="shared" si="5"/>
        <v>64.615384615384613</v>
      </c>
      <c r="Q16" s="184">
        <f t="shared" si="6"/>
        <v>8</v>
      </c>
      <c r="R16" s="190">
        <v>172</v>
      </c>
      <c r="S16" s="191">
        <f t="shared" si="7"/>
        <v>66.153846153846146</v>
      </c>
      <c r="T16" s="184">
        <f t="shared" si="8"/>
        <v>6</v>
      </c>
      <c r="U16" s="190">
        <v>173</v>
      </c>
      <c r="V16" s="191">
        <f t="shared" si="9"/>
        <v>66.538461538461533</v>
      </c>
      <c r="W16" s="184">
        <f t="shared" si="10"/>
        <v>9</v>
      </c>
      <c r="X16" s="184"/>
      <c r="Y16" s="184"/>
      <c r="Z16" s="190">
        <f t="shared" si="11"/>
        <v>850</v>
      </c>
      <c r="AA16" s="191">
        <f t="shared" si="12"/>
        <v>65.384615384615387</v>
      </c>
      <c r="AB16" s="157">
        <v>2</v>
      </c>
    </row>
    <row r="17" spans="1:28" s="125" customFormat="1" ht="58.5" customHeight="1" x14ac:dyDescent="0.25">
      <c r="A17" s="184">
        <f t="shared" si="0"/>
        <v>6</v>
      </c>
      <c r="B17" s="81" t="s">
        <v>677</v>
      </c>
      <c r="C17" s="84" t="s">
        <v>504</v>
      </c>
      <c r="D17" s="83" t="s">
        <v>6</v>
      </c>
      <c r="E17" s="85" t="s">
        <v>678</v>
      </c>
      <c r="F17" s="84" t="s">
        <v>560</v>
      </c>
      <c r="G17" s="83" t="s">
        <v>67</v>
      </c>
      <c r="H17" s="83" t="s">
        <v>553</v>
      </c>
      <c r="I17" s="190">
        <v>170</v>
      </c>
      <c r="J17" s="191">
        <f>I17/2.6-0.5</f>
        <v>64.884615384615387</v>
      </c>
      <c r="K17" s="184">
        <f t="shared" si="2"/>
        <v>8</v>
      </c>
      <c r="L17" s="190">
        <v>168</v>
      </c>
      <c r="M17" s="191">
        <f>L17/2.6-0.5</f>
        <v>64.115384615384613</v>
      </c>
      <c r="N17" s="184">
        <f t="shared" si="4"/>
        <v>10</v>
      </c>
      <c r="O17" s="190">
        <v>167</v>
      </c>
      <c r="P17" s="191">
        <f>O17/2.6-0.5</f>
        <v>63.730769230769226</v>
      </c>
      <c r="Q17" s="184">
        <f t="shared" si="6"/>
        <v>11</v>
      </c>
      <c r="R17" s="190">
        <v>175</v>
      </c>
      <c r="S17" s="191">
        <f>R17/2.6-0.5</f>
        <v>66.807692307692307</v>
      </c>
      <c r="T17" s="184">
        <f t="shared" si="8"/>
        <v>4</v>
      </c>
      <c r="U17" s="190">
        <v>176.5</v>
      </c>
      <c r="V17" s="191">
        <f>U17/2.6-0.5</f>
        <v>67.384615384615387</v>
      </c>
      <c r="W17" s="184">
        <f t="shared" si="10"/>
        <v>4</v>
      </c>
      <c r="X17" s="184"/>
      <c r="Y17" s="184">
        <v>1</v>
      </c>
      <c r="Z17" s="190">
        <f t="shared" si="11"/>
        <v>856.5</v>
      </c>
      <c r="AA17" s="191">
        <f t="shared" si="12"/>
        <v>65.384615384615387</v>
      </c>
      <c r="AB17" s="157">
        <v>2</v>
      </c>
    </row>
    <row r="18" spans="1:28" s="125" customFormat="1" ht="58.5" customHeight="1" x14ac:dyDescent="0.25">
      <c r="A18" s="184">
        <f t="shared" si="0"/>
        <v>8</v>
      </c>
      <c r="B18" s="136" t="s">
        <v>936</v>
      </c>
      <c r="C18" s="84"/>
      <c r="D18" s="139" t="s">
        <v>7</v>
      </c>
      <c r="E18" s="85" t="s">
        <v>785</v>
      </c>
      <c r="F18" s="84"/>
      <c r="G18" s="83"/>
      <c r="H18" s="83" t="s">
        <v>581</v>
      </c>
      <c r="I18" s="190">
        <v>164.5</v>
      </c>
      <c r="J18" s="191">
        <f>I18/2.6</f>
        <v>63.269230769230766</v>
      </c>
      <c r="K18" s="184">
        <f t="shared" si="2"/>
        <v>12</v>
      </c>
      <c r="L18" s="190">
        <v>167.5</v>
      </c>
      <c r="M18" s="191">
        <f>L18/2.6</f>
        <v>64.42307692307692</v>
      </c>
      <c r="N18" s="184">
        <f t="shared" si="4"/>
        <v>7</v>
      </c>
      <c r="O18" s="190">
        <v>169</v>
      </c>
      <c r="P18" s="191">
        <f>O18/2.6</f>
        <v>65</v>
      </c>
      <c r="Q18" s="184">
        <f t="shared" si="6"/>
        <v>6</v>
      </c>
      <c r="R18" s="190">
        <v>169</v>
      </c>
      <c r="S18" s="191">
        <f>R18/2.6</f>
        <v>65</v>
      </c>
      <c r="T18" s="184">
        <f t="shared" si="8"/>
        <v>11</v>
      </c>
      <c r="U18" s="190">
        <v>177.5</v>
      </c>
      <c r="V18" s="191">
        <f>U18/2.6</f>
        <v>68.269230769230774</v>
      </c>
      <c r="W18" s="184">
        <f t="shared" si="10"/>
        <v>2</v>
      </c>
      <c r="X18" s="184"/>
      <c r="Y18" s="184"/>
      <c r="Z18" s="190">
        <f t="shared" si="11"/>
        <v>847.5</v>
      </c>
      <c r="AA18" s="191">
        <f t="shared" si="12"/>
        <v>65.192307692307693</v>
      </c>
      <c r="AB18" s="157">
        <v>2</v>
      </c>
    </row>
    <row r="19" spans="1:28" s="125" customFormat="1" ht="58.5" customHeight="1" x14ac:dyDescent="0.25">
      <c r="A19" s="184">
        <f t="shared" si="0"/>
        <v>8</v>
      </c>
      <c r="B19" s="136" t="s">
        <v>937</v>
      </c>
      <c r="C19" s="84"/>
      <c r="D19" s="139" t="s">
        <v>7</v>
      </c>
      <c r="E19" s="85" t="s">
        <v>231</v>
      </c>
      <c r="F19" s="84"/>
      <c r="G19" s="83"/>
      <c r="H19" s="83" t="s">
        <v>581</v>
      </c>
      <c r="I19" s="190">
        <v>166.5</v>
      </c>
      <c r="J19" s="191">
        <f>I19/2.6</f>
        <v>64.038461538461533</v>
      </c>
      <c r="K19" s="184">
        <f t="shared" si="2"/>
        <v>10</v>
      </c>
      <c r="L19" s="190">
        <v>168</v>
      </c>
      <c r="M19" s="191">
        <f>L19/2.6</f>
        <v>64.615384615384613</v>
      </c>
      <c r="N19" s="184">
        <f t="shared" si="4"/>
        <v>4</v>
      </c>
      <c r="O19" s="190">
        <v>171.5</v>
      </c>
      <c r="P19" s="191">
        <f>O19/2.6</f>
        <v>65.961538461538453</v>
      </c>
      <c r="Q19" s="184">
        <f t="shared" si="6"/>
        <v>4</v>
      </c>
      <c r="R19" s="190">
        <v>168</v>
      </c>
      <c r="S19" s="191">
        <f>R19/2.6</f>
        <v>64.615384615384613</v>
      </c>
      <c r="T19" s="184">
        <f t="shared" si="8"/>
        <v>14</v>
      </c>
      <c r="U19" s="190">
        <v>173.5</v>
      </c>
      <c r="V19" s="191">
        <f>U19/2.6</f>
        <v>66.730769230769226</v>
      </c>
      <c r="W19" s="184">
        <f t="shared" si="10"/>
        <v>8</v>
      </c>
      <c r="X19" s="184"/>
      <c r="Y19" s="184"/>
      <c r="Z19" s="190">
        <f t="shared" si="11"/>
        <v>847.5</v>
      </c>
      <c r="AA19" s="191">
        <f t="shared" si="12"/>
        <v>65.192307692307693</v>
      </c>
      <c r="AB19" s="157">
        <v>2</v>
      </c>
    </row>
    <row r="20" spans="1:28" s="125" customFormat="1" ht="58.5" customHeight="1" x14ac:dyDescent="0.25">
      <c r="A20" s="184">
        <f t="shared" si="0"/>
        <v>10</v>
      </c>
      <c r="B20" s="81" t="s">
        <v>689</v>
      </c>
      <c r="C20" s="159" t="s">
        <v>312</v>
      </c>
      <c r="D20" s="137" t="s">
        <v>7</v>
      </c>
      <c r="E20" s="85" t="s">
        <v>690</v>
      </c>
      <c r="F20" s="159" t="s">
        <v>302</v>
      </c>
      <c r="G20" s="137" t="s">
        <v>296</v>
      </c>
      <c r="H20" s="83" t="s">
        <v>583</v>
      </c>
      <c r="I20" s="190">
        <v>170</v>
      </c>
      <c r="J20" s="191">
        <f>I20/2.6</f>
        <v>65.384615384615387</v>
      </c>
      <c r="K20" s="184">
        <f t="shared" si="2"/>
        <v>4</v>
      </c>
      <c r="L20" s="190">
        <v>168</v>
      </c>
      <c r="M20" s="191">
        <f>L20/2.6</f>
        <v>64.615384615384613</v>
      </c>
      <c r="N20" s="184">
        <f t="shared" si="4"/>
        <v>4</v>
      </c>
      <c r="O20" s="190">
        <v>163</v>
      </c>
      <c r="P20" s="191">
        <f>O20/2.6</f>
        <v>62.692307692307693</v>
      </c>
      <c r="Q20" s="184">
        <f t="shared" si="6"/>
        <v>14</v>
      </c>
      <c r="R20" s="190">
        <v>171.5</v>
      </c>
      <c r="S20" s="191">
        <f>R20/2.6</f>
        <v>65.961538461538453</v>
      </c>
      <c r="T20" s="184">
        <f t="shared" si="8"/>
        <v>7</v>
      </c>
      <c r="U20" s="190">
        <v>172.5</v>
      </c>
      <c r="V20" s="191">
        <f>U20/2.6</f>
        <v>66.34615384615384</v>
      </c>
      <c r="W20" s="184">
        <f t="shared" si="10"/>
        <v>10</v>
      </c>
      <c r="X20" s="184"/>
      <c r="Y20" s="184"/>
      <c r="Z20" s="190">
        <f t="shared" si="11"/>
        <v>845</v>
      </c>
      <c r="AA20" s="191">
        <f t="shared" si="12"/>
        <v>65</v>
      </c>
      <c r="AB20" s="157">
        <v>2</v>
      </c>
    </row>
    <row r="21" spans="1:28" s="125" customFormat="1" ht="58.5" customHeight="1" x14ac:dyDescent="0.25">
      <c r="A21" s="184">
        <f t="shared" si="0"/>
        <v>11</v>
      </c>
      <c r="B21" s="136" t="s">
        <v>670</v>
      </c>
      <c r="C21" s="84" t="s">
        <v>451</v>
      </c>
      <c r="D21" s="139">
        <v>3</v>
      </c>
      <c r="E21" s="85" t="s">
        <v>671</v>
      </c>
      <c r="F21" s="84" t="s">
        <v>460</v>
      </c>
      <c r="G21" s="83" t="s">
        <v>18</v>
      </c>
      <c r="H21" s="83" t="s">
        <v>655</v>
      </c>
      <c r="I21" s="190">
        <v>168</v>
      </c>
      <c r="J21" s="191">
        <f>I21/2.6-0.5</f>
        <v>64.115384615384613</v>
      </c>
      <c r="K21" s="184">
        <f t="shared" si="2"/>
        <v>9</v>
      </c>
      <c r="L21" s="190">
        <v>164.5</v>
      </c>
      <c r="M21" s="191">
        <f>L21/2.6-0.5</f>
        <v>62.769230769230766</v>
      </c>
      <c r="N21" s="184">
        <f t="shared" si="4"/>
        <v>15</v>
      </c>
      <c r="O21" s="190">
        <v>170</v>
      </c>
      <c r="P21" s="191">
        <f>O21/2.6-0.5</f>
        <v>64.884615384615387</v>
      </c>
      <c r="Q21" s="184">
        <f t="shared" si="6"/>
        <v>7</v>
      </c>
      <c r="R21" s="190">
        <v>169.5</v>
      </c>
      <c r="S21" s="191">
        <f>R21/2.6-0.5</f>
        <v>64.692307692307693</v>
      </c>
      <c r="T21" s="184">
        <f t="shared" si="8"/>
        <v>13</v>
      </c>
      <c r="U21" s="190">
        <v>176.5</v>
      </c>
      <c r="V21" s="191">
        <f>U21/2.6-0.5</f>
        <v>67.384615384615387</v>
      </c>
      <c r="W21" s="184">
        <f t="shared" si="10"/>
        <v>4</v>
      </c>
      <c r="X21" s="184"/>
      <c r="Y21" s="184">
        <v>1</v>
      </c>
      <c r="Z21" s="190">
        <f t="shared" si="11"/>
        <v>848.5</v>
      </c>
      <c r="AA21" s="191">
        <f t="shared" si="12"/>
        <v>64.769230769230774</v>
      </c>
      <c r="AB21" s="157">
        <v>3</v>
      </c>
    </row>
    <row r="22" spans="1:28" s="125" customFormat="1" ht="58.5" customHeight="1" x14ac:dyDescent="0.25">
      <c r="A22" s="184">
        <f t="shared" si="0"/>
        <v>12</v>
      </c>
      <c r="B22" s="81" t="s">
        <v>700</v>
      </c>
      <c r="C22" s="84" t="s">
        <v>514</v>
      </c>
      <c r="D22" s="83" t="s">
        <v>6</v>
      </c>
      <c r="E22" s="85" t="s">
        <v>678</v>
      </c>
      <c r="F22" s="84" t="s">
        <v>560</v>
      </c>
      <c r="G22" s="83" t="s">
        <v>67</v>
      </c>
      <c r="H22" s="83" t="s">
        <v>553</v>
      </c>
      <c r="I22" s="190">
        <v>159</v>
      </c>
      <c r="J22" s="191">
        <f t="shared" ref="J22:J28" si="13">I22/2.6</f>
        <v>61.153846153846153</v>
      </c>
      <c r="K22" s="184">
        <f t="shared" si="2"/>
        <v>14</v>
      </c>
      <c r="L22" s="190">
        <v>168</v>
      </c>
      <c r="M22" s="191">
        <f t="shared" ref="M22:M28" si="14">L22/2.6</f>
        <v>64.615384615384613</v>
      </c>
      <c r="N22" s="184">
        <f t="shared" si="4"/>
        <v>4</v>
      </c>
      <c r="O22" s="190">
        <v>169.5</v>
      </c>
      <c r="P22" s="191">
        <f t="shared" ref="P22:P28" si="15">O22/2.6</f>
        <v>65.192307692307693</v>
      </c>
      <c r="Q22" s="184">
        <f t="shared" si="6"/>
        <v>5</v>
      </c>
      <c r="R22" s="190">
        <v>170</v>
      </c>
      <c r="S22" s="191">
        <f t="shared" ref="S22:S28" si="16">R22/2.6</f>
        <v>65.384615384615387</v>
      </c>
      <c r="T22" s="184">
        <f t="shared" si="8"/>
        <v>9</v>
      </c>
      <c r="U22" s="190">
        <v>170.5</v>
      </c>
      <c r="V22" s="191">
        <f t="shared" ref="V22:V28" si="17">U22/2.6</f>
        <v>65.57692307692308</v>
      </c>
      <c r="W22" s="184">
        <f t="shared" si="10"/>
        <v>13</v>
      </c>
      <c r="X22" s="184"/>
      <c r="Y22" s="184"/>
      <c r="Z22" s="190">
        <f t="shared" si="11"/>
        <v>837</v>
      </c>
      <c r="AA22" s="191">
        <f t="shared" si="12"/>
        <v>64.384615384615387</v>
      </c>
      <c r="AB22" s="157">
        <v>3</v>
      </c>
    </row>
    <row r="23" spans="1:28" s="125" customFormat="1" ht="58.5" customHeight="1" x14ac:dyDescent="0.25">
      <c r="A23" s="184">
        <f t="shared" si="0"/>
        <v>13</v>
      </c>
      <c r="B23" s="81" t="s">
        <v>228</v>
      </c>
      <c r="C23" s="84" t="s">
        <v>41</v>
      </c>
      <c r="D23" s="83">
        <v>2</v>
      </c>
      <c r="E23" s="135" t="s">
        <v>229</v>
      </c>
      <c r="F23" s="84" t="s">
        <v>40</v>
      </c>
      <c r="G23" s="83" t="s">
        <v>288</v>
      </c>
      <c r="H23" s="83" t="s">
        <v>653</v>
      </c>
      <c r="I23" s="190">
        <v>166</v>
      </c>
      <c r="J23" s="191">
        <f t="shared" si="13"/>
        <v>63.846153846153847</v>
      </c>
      <c r="K23" s="184">
        <f t="shared" si="2"/>
        <v>11</v>
      </c>
      <c r="L23" s="190">
        <v>166</v>
      </c>
      <c r="M23" s="191">
        <f t="shared" si="14"/>
        <v>63.846153846153847</v>
      </c>
      <c r="N23" s="184">
        <f t="shared" si="4"/>
        <v>11</v>
      </c>
      <c r="O23" s="190">
        <v>162.5</v>
      </c>
      <c r="P23" s="191">
        <f t="shared" si="15"/>
        <v>62.5</v>
      </c>
      <c r="Q23" s="184">
        <f t="shared" si="6"/>
        <v>15</v>
      </c>
      <c r="R23" s="190">
        <v>167</v>
      </c>
      <c r="S23" s="191">
        <f t="shared" si="16"/>
        <v>64.230769230769226</v>
      </c>
      <c r="T23" s="184">
        <f t="shared" si="8"/>
        <v>15</v>
      </c>
      <c r="U23" s="190">
        <v>171</v>
      </c>
      <c r="V23" s="191">
        <f t="shared" si="17"/>
        <v>65.769230769230774</v>
      </c>
      <c r="W23" s="184">
        <f t="shared" si="10"/>
        <v>12</v>
      </c>
      <c r="X23" s="184"/>
      <c r="Y23" s="184"/>
      <c r="Z23" s="190">
        <f t="shared" si="11"/>
        <v>832.5</v>
      </c>
      <c r="AA23" s="191">
        <f t="shared" si="12"/>
        <v>64.038461538461533</v>
      </c>
      <c r="AB23" s="157">
        <v>3</v>
      </c>
    </row>
    <row r="24" spans="1:28" s="125" customFormat="1" ht="58.5" customHeight="1" x14ac:dyDescent="0.25">
      <c r="A24" s="184">
        <f t="shared" si="0"/>
        <v>14</v>
      </c>
      <c r="B24" s="81" t="s">
        <v>669</v>
      </c>
      <c r="C24" s="84" t="s">
        <v>284</v>
      </c>
      <c r="D24" s="83" t="s">
        <v>6</v>
      </c>
      <c r="E24" s="85" t="s">
        <v>778</v>
      </c>
      <c r="F24" s="84" t="s">
        <v>777</v>
      </c>
      <c r="G24" s="83" t="s">
        <v>288</v>
      </c>
      <c r="H24" s="83" t="s">
        <v>653</v>
      </c>
      <c r="I24" s="190">
        <v>155.5</v>
      </c>
      <c r="J24" s="191">
        <f t="shared" si="13"/>
        <v>59.807692307692307</v>
      </c>
      <c r="K24" s="184">
        <f t="shared" si="2"/>
        <v>16</v>
      </c>
      <c r="L24" s="190">
        <v>162.5</v>
      </c>
      <c r="M24" s="191">
        <f t="shared" si="14"/>
        <v>62.5</v>
      </c>
      <c r="N24" s="184">
        <f t="shared" si="4"/>
        <v>16</v>
      </c>
      <c r="O24" s="190">
        <v>174.5</v>
      </c>
      <c r="P24" s="191">
        <f t="shared" si="15"/>
        <v>67.115384615384613</v>
      </c>
      <c r="Q24" s="184">
        <f t="shared" si="6"/>
        <v>2</v>
      </c>
      <c r="R24" s="190">
        <v>170</v>
      </c>
      <c r="S24" s="191">
        <f t="shared" si="16"/>
        <v>65.384615384615387</v>
      </c>
      <c r="T24" s="184">
        <f t="shared" si="8"/>
        <v>9</v>
      </c>
      <c r="U24" s="190">
        <v>165</v>
      </c>
      <c r="V24" s="191">
        <f t="shared" si="17"/>
        <v>63.46153846153846</v>
      </c>
      <c r="W24" s="184">
        <f t="shared" si="10"/>
        <v>14</v>
      </c>
      <c r="X24" s="184"/>
      <c r="Y24" s="184"/>
      <c r="Z24" s="190">
        <f t="shared" si="11"/>
        <v>827.5</v>
      </c>
      <c r="AA24" s="191">
        <f t="shared" si="12"/>
        <v>63.653846153846153</v>
      </c>
      <c r="AB24" s="157" t="s">
        <v>6</v>
      </c>
    </row>
    <row r="25" spans="1:28" s="125" customFormat="1" ht="58.5" customHeight="1" x14ac:dyDescent="0.25">
      <c r="A25" s="184">
        <f t="shared" si="0"/>
        <v>15</v>
      </c>
      <c r="B25" s="81" t="s">
        <v>665</v>
      </c>
      <c r="C25" s="84" t="s">
        <v>480</v>
      </c>
      <c r="D25" s="83">
        <v>3</v>
      </c>
      <c r="E25" s="85" t="s">
        <v>701</v>
      </c>
      <c r="F25" s="84" t="s">
        <v>484</v>
      </c>
      <c r="G25" s="83" t="s">
        <v>485</v>
      </c>
      <c r="H25" s="83" t="s">
        <v>922</v>
      </c>
      <c r="I25" s="190">
        <v>157.5</v>
      </c>
      <c r="J25" s="191">
        <f t="shared" si="13"/>
        <v>60.576923076923073</v>
      </c>
      <c r="K25" s="184">
        <f t="shared" si="2"/>
        <v>15</v>
      </c>
      <c r="L25" s="190">
        <v>164</v>
      </c>
      <c r="M25" s="191">
        <f t="shared" si="14"/>
        <v>63.076923076923073</v>
      </c>
      <c r="N25" s="184">
        <f t="shared" si="4"/>
        <v>13</v>
      </c>
      <c r="O25" s="190">
        <v>165</v>
      </c>
      <c r="P25" s="191">
        <f t="shared" si="15"/>
        <v>63.46153846153846</v>
      </c>
      <c r="Q25" s="184">
        <f t="shared" si="6"/>
        <v>12</v>
      </c>
      <c r="R25" s="190">
        <v>169</v>
      </c>
      <c r="S25" s="191">
        <f t="shared" si="16"/>
        <v>65</v>
      </c>
      <c r="T25" s="184">
        <f t="shared" si="8"/>
        <v>11</v>
      </c>
      <c r="U25" s="190">
        <v>161.5</v>
      </c>
      <c r="V25" s="191">
        <f t="shared" si="17"/>
        <v>62.115384615384613</v>
      </c>
      <c r="W25" s="184">
        <f t="shared" si="10"/>
        <v>16</v>
      </c>
      <c r="X25" s="184"/>
      <c r="Y25" s="184"/>
      <c r="Z25" s="190">
        <f t="shared" si="11"/>
        <v>817</v>
      </c>
      <c r="AA25" s="191">
        <f t="shared" si="12"/>
        <v>62.846153846153832</v>
      </c>
      <c r="AB25" s="157"/>
    </row>
    <row r="26" spans="1:28" s="125" customFormat="1" ht="58.5" customHeight="1" x14ac:dyDescent="0.25">
      <c r="A26" s="184">
        <f t="shared" si="0"/>
        <v>16</v>
      </c>
      <c r="B26" s="136" t="s">
        <v>667</v>
      </c>
      <c r="C26" s="84" t="s">
        <v>11</v>
      </c>
      <c r="D26" s="83" t="s">
        <v>7</v>
      </c>
      <c r="E26" s="81" t="s">
        <v>688</v>
      </c>
      <c r="F26" s="84" t="s">
        <v>108</v>
      </c>
      <c r="G26" s="83" t="s">
        <v>102</v>
      </c>
      <c r="H26" s="83" t="s">
        <v>581</v>
      </c>
      <c r="I26" s="190">
        <v>163</v>
      </c>
      <c r="J26" s="191">
        <f t="shared" si="13"/>
        <v>62.692307692307693</v>
      </c>
      <c r="K26" s="184">
        <f t="shared" si="2"/>
        <v>13</v>
      </c>
      <c r="L26" s="190">
        <v>164</v>
      </c>
      <c r="M26" s="191">
        <f t="shared" si="14"/>
        <v>63.076923076923073</v>
      </c>
      <c r="N26" s="184">
        <f t="shared" si="4"/>
        <v>13</v>
      </c>
      <c r="O26" s="190">
        <v>161</v>
      </c>
      <c r="P26" s="191">
        <f t="shared" si="15"/>
        <v>61.92307692307692</v>
      </c>
      <c r="Q26" s="184">
        <f t="shared" si="6"/>
        <v>16</v>
      </c>
      <c r="R26" s="190">
        <v>164</v>
      </c>
      <c r="S26" s="191">
        <f t="shared" si="16"/>
        <v>63.076923076923073</v>
      </c>
      <c r="T26" s="184">
        <f t="shared" si="8"/>
        <v>16</v>
      </c>
      <c r="U26" s="190">
        <v>162.5</v>
      </c>
      <c r="V26" s="191">
        <f t="shared" si="17"/>
        <v>62.5</v>
      </c>
      <c r="W26" s="184">
        <f t="shared" si="10"/>
        <v>15</v>
      </c>
      <c r="X26" s="184"/>
      <c r="Y26" s="184"/>
      <c r="Z26" s="190">
        <f t="shared" si="11"/>
        <v>814.5</v>
      </c>
      <c r="AA26" s="191">
        <f t="shared" si="12"/>
        <v>62.653846153846153</v>
      </c>
      <c r="AB26" s="157"/>
    </row>
    <row r="27" spans="1:28" s="125" customFormat="1" ht="58.5" customHeight="1" x14ac:dyDescent="0.25">
      <c r="A27" s="184">
        <f t="shared" si="0"/>
        <v>17</v>
      </c>
      <c r="B27" s="81" t="s">
        <v>694</v>
      </c>
      <c r="C27" s="84" t="s">
        <v>518</v>
      </c>
      <c r="D27" s="83" t="s">
        <v>6</v>
      </c>
      <c r="E27" s="85" t="s">
        <v>695</v>
      </c>
      <c r="F27" s="84" t="s">
        <v>563</v>
      </c>
      <c r="G27" s="83" t="s">
        <v>564</v>
      </c>
      <c r="H27" s="83" t="s">
        <v>553</v>
      </c>
      <c r="I27" s="190">
        <v>141</v>
      </c>
      <c r="J27" s="191">
        <f t="shared" si="13"/>
        <v>54.230769230769226</v>
      </c>
      <c r="K27" s="184">
        <f t="shared" si="2"/>
        <v>17</v>
      </c>
      <c r="L27" s="190">
        <v>153.5</v>
      </c>
      <c r="M27" s="191">
        <f t="shared" si="14"/>
        <v>59.038461538461533</v>
      </c>
      <c r="N27" s="184">
        <f t="shared" si="4"/>
        <v>17</v>
      </c>
      <c r="O27" s="190">
        <v>153</v>
      </c>
      <c r="P27" s="191">
        <f t="shared" si="15"/>
        <v>58.846153846153847</v>
      </c>
      <c r="Q27" s="184">
        <f t="shared" si="6"/>
        <v>17</v>
      </c>
      <c r="R27" s="190">
        <v>143.5</v>
      </c>
      <c r="S27" s="191">
        <f t="shared" si="16"/>
        <v>55.192307692307693</v>
      </c>
      <c r="T27" s="184">
        <f t="shared" si="8"/>
        <v>18</v>
      </c>
      <c r="U27" s="190">
        <v>144.5</v>
      </c>
      <c r="V27" s="191">
        <f t="shared" si="17"/>
        <v>55.576923076923073</v>
      </c>
      <c r="W27" s="184">
        <f t="shared" si="10"/>
        <v>17</v>
      </c>
      <c r="X27" s="184"/>
      <c r="Y27" s="184"/>
      <c r="Z27" s="190">
        <f t="shared" si="11"/>
        <v>735.5</v>
      </c>
      <c r="AA27" s="191">
        <f t="shared" si="12"/>
        <v>56.576923076923073</v>
      </c>
      <c r="AB27" s="157"/>
    </row>
    <row r="28" spans="1:28" s="125" customFormat="1" ht="58.5" customHeight="1" x14ac:dyDescent="0.25">
      <c r="A28" s="184">
        <f t="shared" si="0"/>
        <v>18</v>
      </c>
      <c r="B28" s="85" t="s">
        <v>702</v>
      </c>
      <c r="C28" s="84" t="s">
        <v>350</v>
      </c>
      <c r="D28" s="83" t="s">
        <v>6</v>
      </c>
      <c r="E28" s="85" t="s">
        <v>703</v>
      </c>
      <c r="F28" s="84" t="s">
        <v>359</v>
      </c>
      <c r="G28" s="83" t="s">
        <v>16</v>
      </c>
      <c r="H28" s="83" t="s">
        <v>654</v>
      </c>
      <c r="I28" s="190">
        <v>135</v>
      </c>
      <c r="J28" s="191">
        <f t="shared" si="13"/>
        <v>51.92307692307692</v>
      </c>
      <c r="K28" s="184">
        <f t="shared" si="2"/>
        <v>18</v>
      </c>
      <c r="L28" s="190">
        <v>150</v>
      </c>
      <c r="M28" s="191">
        <f t="shared" si="14"/>
        <v>57.692307692307693</v>
      </c>
      <c r="N28" s="184">
        <f t="shared" si="4"/>
        <v>18</v>
      </c>
      <c r="O28" s="190">
        <v>142.5</v>
      </c>
      <c r="P28" s="191">
        <f t="shared" si="15"/>
        <v>54.807692307692307</v>
      </c>
      <c r="Q28" s="184">
        <f t="shared" si="6"/>
        <v>18</v>
      </c>
      <c r="R28" s="190">
        <v>147</v>
      </c>
      <c r="S28" s="191">
        <f t="shared" si="16"/>
        <v>56.538461538461533</v>
      </c>
      <c r="T28" s="184">
        <f t="shared" si="8"/>
        <v>17</v>
      </c>
      <c r="U28" s="190">
        <v>138</v>
      </c>
      <c r="V28" s="191">
        <f t="shared" si="17"/>
        <v>53.076923076923073</v>
      </c>
      <c r="W28" s="184">
        <f t="shared" si="10"/>
        <v>18</v>
      </c>
      <c r="X28" s="184"/>
      <c r="Y28" s="184"/>
      <c r="Z28" s="190">
        <f t="shared" si="11"/>
        <v>712.5</v>
      </c>
      <c r="AA28" s="191">
        <f t="shared" si="12"/>
        <v>54.807692307692307</v>
      </c>
      <c r="AB28" s="157"/>
    </row>
    <row r="30" spans="1:28" ht="26.25" customHeight="1" x14ac:dyDescent="0.25"/>
    <row r="31" spans="1:28" ht="27" customHeight="1" x14ac:dyDescent="0.3">
      <c r="A31" s="46"/>
      <c r="B31" s="46" t="s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380" t="s">
        <v>548</v>
      </c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</row>
    <row r="32" spans="1:28" ht="28.5" customHeight="1" x14ac:dyDescent="0.3">
      <c r="A32" s="46"/>
      <c r="B32" s="46" t="s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380" t="s">
        <v>566</v>
      </c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</row>
  </sheetData>
  <mergeCells count="28">
    <mergeCell ref="G9:G10"/>
    <mergeCell ref="H9:H10"/>
    <mergeCell ref="L32:AA32"/>
    <mergeCell ref="I9:K9"/>
    <mergeCell ref="L9:N9"/>
    <mergeCell ref="O9:Q9"/>
    <mergeCell ref="R9:T9"/>
    <mergeCell ref="U9:W9"/>
    <mergeCell ref="X9:X10"/>
    <mergeCell ref="Y9:Y10"/>
    <mergeCell ref="Z9:Z10"/>
    <mergeCell ref="AA9:AA10"/>
    <mergeCell ref="AB9:AB10"/>
    <mergeCell ref="L31:AA31"/>
    <mergeCell ref="A1:AB1"/>
    <mergeCell ref="A2:AB2"/>
    <mergeCell ref="A3:AB3"/>
    <mergeCell ref="A4:AB4"/>
    <mergeCell ref="A5:AB5"/>
    <mergeCell ref="A6:AB6"/>
    <mergeCell ref="Z8:AB8"/>
    <mergeCell ref="A7:AA7"/>
    <mergeCell ref="A9:A10"/>
    <mergeCell ref="B9:B10"/>
    <mergeCell ref="C9:C10"/>
    <mergeCell ref="D9:D10"/>
    <mergeCell ref="E9:E10"/>
    <mergeCell ref="F9:F10"/>
  </mergeCells>
  <pageMargins left="0" right="0" top="0" bottom="0" header="0.31496062992125984" footer="0.31496062992125984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opLeftCell="D20" zoomScale="60" zoomScaleNormal="60" workbookViewId="0">
      <selection activeCell="Z26" sqref="Z26"/>
    </sheetView>
  </sheetViews>
  <sheetFormatPr defaultRowHeight="15" x14ac:dyDescent="0.25"/>
  <cols>
    <col min="1" max="1" width="5.7109375" style="9" customWidth="1"/>
    <col min="2" max="2" width="38.5703125" style="9" customWidth="1"/>
    <col min="3" max="3" width="4.5703125" style="9" hidden="1" customWidth="1"/>
    <col min="4" max="4" width="8.42578125" style="9" customWidth="1"/>
    <col min="5" max="5" width="72.7109375" style="9" customWidth="1"/>
    <col min="6" max="6" width="4" style="9" hidden="1" customWidth="1"/>
    <col min="7" max="7" width="14.85546875" style="9" hidden="1" customWidth="1"/>
    <col min="8" max="8" width="46.28515625" style="9" customWidth="1"/>
    <col min="9" max="9" width="9.42578125" style="9" customWidth="1"/>
    <col min="10" max="10" width="10.85546875" style="9" customWidth="1"/>
    <col min="11" max="11" width="6.5703125" style="9" customWidth="1"/>
    <col min="12" max="12" width="10.42578125" style="9" customWidth="1"/>
    <col min="13" max="13" width="11.42578125" style="9" customWidth="1"/>
    <col min="14" max="14" width="5.28515625" style="9" customWidth="1"/>
    <col min="15" max="15" width="9.85546875" style="9" customWidth="1"/>
    <col min="16" max="16" width="10.7109375" style="9" customWidth="1"/>
    <col min="17" max="17" width="4.42578125" style="9" customWidth="1"/>
    <col min="18" max="18" width="10.42578125" style="9" customWidth="1"/>
    <col min="19" max="19" width="10.85546875" style="9" customWidth="1"/>
    <col min="20" max="20" width="5.5703125" style="9" customWidth="1"/>
    <col min="21" max="21" width="10.42578125" style="9" customWidth="1"/>
    <col min="22" max="22" width="11.42578125" style="9" customWidth="1"/>
    <col min="23" max="23" width="4.5703125" style="9" customWidth="1"/>
    <col min="24" max="25" width="3.42578125" style="9" customWidth="1"/>
    <col min="26" max="27" width="11.42578125" style="9" customWidth="1"/>
    <col min="28" max="28" width="5.7109375" style="9" customWidth="1"/>
    <col min="29" max="16384" width="9.140625" style="9"/>
  </cols>
  <sheetData>
    <row r="1" spans="1:32" ht="35.25" x14ac:dyDescent="0.25">
      <c r="A1" s="446" t="s">
        <v>625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79"/>
      <c r="AC1" s="79"/>
      <c r="AD1" s="79"/>
      <c r="AE1" s="79"/>
      <c r="AF1" s="79"/>
    </row>
    <row r="2" spans="1:32" s="279" customFormat="1" ht="30" customHeight="1" x14ac:dyDescent="0.25">
      <c r="A2" s="447" t="s">
        <v>747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278"/>
      <c r="AC2" s="278"/>
      <c r="AD2" s="278"/>
      <c r="AE2" s="278"/>
      <c r="AF2" s="278"/>
    </row>
    <row r="3" spans="1:32" s="279" customFormat="1" ht="30" customHeight="1" x14ac:dyDescent="0.25">
      <c r="A3" s="448" t="s">
        <v>552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278"/>
      <c r="AC3" s="278"/>
      <c r="AD3" s="278"/>
      <c r="AE3" s="278"/>
      <c r="AF3" s="278"/>
    </row>
    <row r="4" spans="1:32" s="279" customFormat="1" ht="30" customHeight="1" x14ac:dyDescent="0.25">
      <c r="A4" s="449" t="s">
        <v>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</row>
    <row r="5" spans="1:32" s="279" customFormat="1" ht="30" customHeight="1" x14ac:dyDescent="0.25">
      <c r="A5" s="450" t="s">
        <v>50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1:32" s="279" customFormat="1" ht="30" customHeight="1" x14ac:dyDescent="0.25">
      <c r="A6" s="386" t="s">
        <v>651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</row>
    <row r="7" spans="1:32" s="279" customFormat="1" ht="50.25" customHeight="1" x14ac:dyDescent="0.25">
      <c r="A7" s="443" t="s">
        <v>860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</row>
    <row r="8" spans="1:32" s="252" customFormat="1" ht="24.75" customHeight="1" x14ac:dyDescent="0.35">
      <c r="A8" s="280" t="s">
        <v>221</v>
      </c>
      <c r="B8" s="280"/>
      <c r="C8" s="281"/>
      <c r="D8" s="282"/>
      <c r="E8" s="282"/>
      <c r="F8" s="282"/>
      <c r="G8" s="282"/>
      <c r="H8" s="283"/>
      <c r="Z8" s="427" t="s">
        <v>649</v>
      </c>
      <c r="AA8" s="427"/>
    </row>
    <row r="9" spans="1:32" s="252" customFormat="1" ht="32.25" customHeight="1" x14ac:dyDescent="0.35">
      <c r="A9" s="439" t="s">
        <v>42</v>
      </c>
      <c r="B9" s="444" t="s">
        <v>861</v>
      </c>
      <c r="C9" s="444" t="s">
        <v>51</v>
      </c>
      <c r="D9" s="439" t="s">
        <v>3</v>
      </c>
      <c r="E9" s="444" t="s">
        <v>862</v>
      </c>
      <c r="F9" s="444" t="s">
        <v>51</v>
      </c>
      <c r="G9" s="444" t="s">
        <v>5</v>
      </c>
      <c r="H9" s="444" t="s">
        <v>217</v>
      </c>
      <c r="I9" s="436" t="s">
        <v>69</v>
      </c>
      <c r="J9" s="436"/>
      <c r="K9" s="436"/>
      <c r="L9" s="436" t="s">
        <v>771</v>
      </c>
      <c r="M9" s="436"/>
      <c r="N9" s="436"/>
      <c r="O9" s="436" t="s">
        <v>49</v>
      </c>
      <c r="P9" s="436"/>
      <c r="Q9" s="436"/>
      <c r="R9" s="436" t="s">
        <v>48</v>
      </c>
      <c r="S9" s="436"/>
      <c r="T9" s="436"/>
      <c r="U9" s="436" t="s">
        <v>772</v>
      </c>
      <c r="V9" s="436"/>
      <c r="W9" s="436"/>
      <c r="X9" s="437" t="s">
        <v>52</v>
      </c>
      <c r="Y9" s="437" t="s">
        <v>47</v>
      </c>
      <c r="Z9" s="439" t="s">
        <v>46</v>
      </c>
      <c r="AA9" s="441" t="s">
        <v>45</v>
      </c>
      <c r="AB9" s="433" t="s">
        <v>53</v>
      </c>
    </row>
    <row r="10" spans="1:32" s="252" customFormat="1" ht="62.25" customHeight="1" x14ac:dyDescent="0.35">
      <c r="A10" s="440"/>
      <c r="B10" s="445"/>
      <c r="C10" s="445"/>
      <c r="D10" s="440"/>
      <c r="E10" s="445"/>
      <c r="F10" s="445"/>
      <c r="G10" s="445"/>
      <c r="H10" s="445"/>
      <c r="I10" s="284" t="s">
        <v>44</v>
      </c>
      <c r="J10" s="285" t="s">
        <v>43</v>
      </c>
      <c r="K10" s="286" t="s">
        <v>42</v>
      </c>
      <c r="L10" s="284" t="s">
        <v>44</v>
      </c>
      <c r="M10" s="285" t="s">
        <v>43</v>
      </c>
      <c r="N10" s="286" t="s">
        <v>42</v>
      </c>
      <c r="O10" s="284" t="s">
        <v>44</v>
      </c>
      <c r="P10" s="285" t="s">
        <v>43</v>
      </c>
      <c r="Q10" s="286" t="s">
        <v>42</v>
      </c>
      <c r="R10" s="284" t="s">
        <v>44</v>
      </c>
      <c r="S10" s="285" t="s">
        <v>43</v>
      </c>
      <c r="T10" s="286" t="s">
        <v>42</v>
      </c>
      <c r="U10" s="284" t="s">
        <v>44</v>
      </c>
      <c r="V10" s="285" t="s">
        <v>43</v>
      </c>
      <c r="W10" s="286" t="s">
        <v>42</v>
      </c>
      <c r="X10" s="438"/>
      <c r="Y10" s="438"/>
      <c r="Z10" s="440"/>
      <c r="AA10" s="442"/>
      <c r="AB10" s="434"/>
    </row>
    <row r="11" spans="1:32" s="125" customFormat="1" ht="58.5" customHeight="1" x14ac:dyDescent="0.25">
      <c r="A11" s="257">
        <f t="shared" ref="A11:A32" si="0">RANK(AA11,AA$11:AA$32,0)</f>
        <v>1</v>
      </c>
      <c r="B11" s="258" t="s">
        <v>821</v>
      </c>
      <c r="C11" s="259" t="s">
        <v>351</v>
      </c>
      <c r="D11" s="260">
        <v>1</v>
      </c>
      <c r="E11" s="258" t="s">
        <v>822</v>
      </c>
      <c r="F11" s="259" t="s">
        <v>360</v>
      </c>
      <c r="G11" s="260" t="s">
        <v>362</v>
      </c>
      <c r="H11" s="260" t="s">
        <v>925</v>
      </c>
      <c r="I11" s="275">
        <v>223.5</v>
      </c>
      <c r="J11" s="276">
        <f>I11/3.3</f>
        <v>67.727272727272734</v>
      </c>
      <c r="K11" s="257">
        <f t="shared" ref="K11:K32" si="1">RANK(J11,J$11:J$32,0)</f>
        <v>1</v>
      </c>
      <c r="L11" s="275">
        <v>229.5</v>
      </c>
      <c r="M11" s="276">
        <f>L11/3.3</f>
        <v>69.545454545454547</v>
      </c>
      <c r="N11" s="257">
        <f t="shared" ref="N11:N32" si="2">RANK(M11,M$11:M$32,0)</f>
        <v>1</v>
      </c>
      <c r="O11" s="275">
        <v>218.5</v>
      </c>
      <c r="P11" s="276">
        <f>O11/3.3</f>
        <v>66.212121212121218</v>
      </c>
      <c r="Q11" s="257">
        <f t="shared" ref="Q11:Q32" si="3">RANK(P11,P$11:P$32,0)</f>
        <v>2</v>
      </c>
      <c r="R11" s="275">
        <v>222.5</v>
      </c>
      <c r="S11" s="276">
        <f>R11/3.3</f>
        <v>67.424242424242422</v>
      </c>
      <c r="T11" s="257">
        <f t="shared" ref="T11:T32" si="4">RANK(S11,S$11:S$32,0)</f>
        <v>2</v>
      </c>
      <c r="U11" s="275">
        <v>225.5</v>
      </c>
      <c r="V11" s="276">
        <f>U11/3.3</f>
        <v>68.333333333333343</v>
      </c>
      <c r="W11" s="257">
        <f t="shared" ref="W11:W32" si="5">RANK(V11,V$11:V$32,0)</f>
        <v>1</v>
      </c>
      <c r="X11" s="257"/>
      <c r="Y11" s="257"/>
      <c r="Z11" s="275">
        <f t="shared" ref="Z11:Z32" si="6">L11+U11+I11+O11+R11</f>
        <v>1119.5</v>
      </c>
      <c r="AA11" s="276">
        <f t="shared" ref="AA11:AA32" si="7">(M11+V11+J11+P11+S11)/5</f>
        <v>67.848484848484858</v>
      </c>
      <c r="AB11" s="257">
        <v>1</v>
      </c>
    </row>
    <row r="12" spans="1:32" s="125" customFormat="1" ht="58.5" customHeight="1" x14ac:dyDescent="0.25">
      <c r="A12" s="257">
        <f t="shared" si="0"/>
        <v>2</v>
      </c>
      <c r="B12" s="261" t="s">
        <v>823</v>
      </c>
      <c r="C12" s="259" t="s">
        <v>325</v>
      </c>
      <c r="D12" s="260">
        <v>1</v>
      </c>
      <c r="E12" s="258" t="s">
        <v>824</v>
      </c>
      <c r="F12" s="259" t="s">
        <v>336</v>
      </c>
      <c r="G12" s="260" t="s">
        <v>330</v>
      </c>
      <c r="H12" s="260" t="s">
        <v>24</v>
      </c>
      <c r="I12" s="275">
        <v>221.5</v>
      </c>
      <c r="J12" s="276">
        <f>I12/3.3</f>
        <v>67.121212121212125</v>
      </c>
      <c r="K12" s="257">
        <f t="shared" si="1"/>
        <v>3</v>
      </c>
      <c r="L12" s="275">
        <v>218.5</v>
      </c>
      <c r="M12" s="276">
        <f>L12/3.3</f>
        <v>66.212121212121218</v>
      </c>
      <c r="N12" s="257">
        <f t="shared" si="2"/>
        <v>5</v>
      </c>
      <c r="O12" s="275">
        <v>214</v>
      </c>
      <c r="P12" s="276">
        <f>O12/3.3</f>
        <v>64.848484848484858</v>
      </c>
      <c r="Q12" s="257">
        <f t="shared" si="3"/>
        <v>5</v>
      </c>
      <c r="R12" s="275">
        <v>224</v>
      </c>
      <c r="S12" s="276">
        <f>R12/3.3</f>
        <v>67.878787878787875</v>
      </c>
      <c r="T12" s="257">
        <f t="shared" si="4"/>
        <v>1</v>
      </c>
      <c r="U12" s="275">
        <v>219</v>
      </c>
      <c r="V12" s="276">
        <f>U12/3.3</f>
        <v>66.363636363636374</v>
      </c>
      <c r="W12" s="257">
        <f t="shared" si="5"/>
        <v>3</v>
      </c>
      <c r="X12" s="257"/>
      <c r="Y12" s="257"/>
      <c r="Z12" s="275">
        <f t="shared" si="6"/>
        <v>1097</v>
      </c>
      <c r="AA12" s="276">
        <f t="shared" si="7"/>
        <v>66.484848484848484</v>
      </c>
      <c r="AB12" s="257">
        <v>1</v>
      </c>
    </row>
    <row r="13" spans="1:32" s="125" customFormat="1" ht="58.5" customHeight="1" x14ac:dyDescent="0.25">
      <c r="A13" s="257">
        <f t="shared" si="0"/>
        <v>3</v>
      </c>
      <c r="B13" s="262" t="s">
        <v>825</v>
      </c>
      <c r="C13" s="263" t="s">
        <v>311</v>
      </c>
      <c r="D13" s="264" t="s">
        <v>25</v>
      </c>
      <c r="E13" s="258" t="s">
        <v>826</v>
      </c>
      <c r="F13" s="263" t="s">
        <v>299</v>
      </c>
      <c r="G13" s="264" t="s">
        <v>296</v>
      </c>
      <c r="H13" s="260" t="s">
        <v>583</v>
      </c>
      <c r="I13" s="275">
        <v>221.5</v>
      </c>
      <c r="J13" s="276">
        <f>I13/3.3</f>
        <v>67.121212121212125</v>
      </c>
      <c r="K13" s="257">
        <f t="shared" si="1"/>
        <v>3</v>
      </c>
      <c r="L13" s="275">
        <v>221</v>
      </c>
      <c r="M13" s="276">
        <f>L13/3.3</f>
        <v>66.969696969696969</v>
      </c>
      <c r="N13" s="257">
        <f t="shared" si="2"/>
        <v>3</v>
      </c>
      <c r="O13" s="275">
        <v>213</v>
      </c>
      <c r="P13" s="276">
        <f>O13/3.3</f>
        <v>64.545454545454547</v>
      </c>
      <c r="Q13" s="257">
        <f t="shared" si="3"/>
        <v>6</v>
      </c>
      <c r="R13" s="275">
        <v>214</v>
      </c>
      <c r="S13" s="276">
        <f>R13/3.3</f>
        <v>64.848484848484858</v>
      </c>
      <c r="T13" s="257">
        <f t="shared" si="4"/>
        <v>7</v>
      </c>
      <c r="U13" s="275">
        <v>222</v>
      </c>
      <c r="V13" s="276">
        <f>U13/3.3</f>
        <v>67.27272727272728</v>
      </c>
      <c r="W13" s="257">
        <f t="shared" si="5"/>
        <v>2</v>
      </c>
      <c r="X13" s="257"/>
      <c r="Y13" s="257"/>
      <c r="Z13" s="275">
        <f t="shared" si="6"/>
        <v>1091.5</v>
      </c>
      <c r="AA13" s="276">
        <f t="shared" si="7"/>
        <v>66.151515151515156</v>
      </c>
      <c r="AB13" s="257">
        <v>1</v>
      </c>
    </row>
    <row r="14" spans="1:32" s="125" customFormat="1" ht="58.5" customHeight="1" x14ac:dyDescent="0.25">
      <c r="A14" s="257">
        <f t="shared" si="0"/>
        <v>4</v>
      </c>
      <c r="B14" s="258" t="s">
        <v>821</v>
      </c>
      <c r="C14" s="259" t="s">
        <v>351</v>
      </c>
      <c r="D14" s="260">
        <v>1</v>
      </c>
      <c r="E14" s="258" t="s">
        <v>827</v>
      </c>
      <c r="F14" s="259" t="s">
        <v>361</v>
      </c>
      <c r="G14" s="260" t="s">
        <v>16</v>
      </c>
      <c r="H14" s="260" t="s">
        <v>922</v>
      </c>
      <c r="I14" s="275">
        <v>222.5</v>
      </c>
      <c r="J14" s="276">
        <f>I14/3.3</f>
        <v>67.424242424242422</v>
      </c>
      <c r="K14" s="257">
        <f t="shared" si="1"/>
        <v>2</v>
      </c>
      <c r="L14" s="275">
        <v>220.5</v>
      </c>
      <c r="M14" s="276">
        <f>L14/3.3</f>
        <v>66.818181818181827</v>
      </c>
      <c r="N14" s="257">
        <f t="shared" si="2"/>
        <v>4</v>
      </c>
      <c r="O14" s="275">
        <v>212.5</v>
      </c>
      <c r="P14" s="276">
        <f>O14/3.3</f>
        <v>64.393939393939391</v>
      </c>
      <c r="Q14" s="257">
        <f t="shared" si="3"/>
        <v>8</v>
      </c>
      <c r="R14" s="275">
        <v>217</v>
      </c>
      <c r="S14" s="276">
        <f>R14/3.3</f>
        <v>65.757575757575765</v>
      </c>
      <c r="T14" s="257">
        <f t="shared" si="4"/>
        <v>5</v>
      </c>
      <c r="U14" s="275">
        <v>218.5</v>
      </c>
      <c r="V14" s="276">
        <f>U14/3.3</f>
        <v>66.212121212121218</v>
      </c>
      <c r="W14" s="257">
        <f t="shared" si="5"/>
        <v>5</v>
      </c>
      <c r="X14" s="257"/>
      <c r="Y14" s="257"/>
      <c r="Z14" s="275">
        <f t="shared" si="6"/>
        <v>1091</v>
      </c>
      <c r="AA14" s="276">
        <f t="shared" si="7"/>
        <v>66.121212121212125</v>
      </c>
      <c r="AB14" s="257">
        <v>1</v>
      </c>
    </row>
    <row r="15" spans="1:32" s="125" customFormat="1" ht="58.5" customHeight="1" x14ac:dyDescent="0.25">
      <c r="A15" s="257">
        <f t="shared" si="0"/>
        <v>5</v>
      </c>
      <c r="B15" s="262" t="s">
        <v>828</v>
      </c>
      <c r="C15" s="263" t="s">
        <v>11</v>
      </c>
      <c r="D15" s="264">
        <v>1</v>
      </c>
      <c r="E15" s="258" t="s">
        <v>829</v>
      </c>
      <c r="F15" s="263" t="s">
        <v>202</v>
      </c>
      <c r="G15" s="264" t="s">
        <v>200</v>
      </c>
      <c r="H15" s="260" t="s">
        <v>288</v>
      </c>
      <c r="I15" s="275">
        <v>220.5</v>
      </c>
      <c r="J15" s="276">
        <f>I15/3.3</f>
        <v>66.818181818181827</v>
      </c>
      <c r="K15" s="257">
        <f t="shared" si="1"/>
        <v>6</v>
      </c>
      <c r="L15" s="275">
        <v>215.5</v>
      </c>
      <c r="M15" s="276">
        <f>L15/3.3</f>
        <v>65.303030303030312</v>
      </c>
      <c r="N15" s="257">
        <f t="shared" si="2"/>
        <v>6</v>
      </c>
      <c r="O15" s="275">
        <v>219</v>
      </c>
      <c r="P15" s="276">
        <f>O15/3.3</f>
        <v>66.363636363636374</v>
      </c>
      <c r="Q15" s="257">
        <f t="shared" si="3"/>
        <v>1</v>
      </c>
      <c r="R15" s="275">
        <v>215</v>
      </c>
      <c r="S15" s="276">
        <f>R15/3.3</f>
        <v>65.151515151515156</v>
      </c>
      <c r="T15" s="257">
        <f t="shared" si="4"/>
        <v>6</v>
      </c>
      <c r="U15" s="275">
        <v>219</v>
      </c>
      <c r="V15" s="276">
        <f>U15/3.3</f>
        <v>66.363636363636374</v>
      </c>
      <c r="W15" s="257">
        <f t="shared" si="5"/>
        <v>3</v>
      </c>
      <c r="X15" s="257"/>
      <c r="Y15" s="257"/>
      <c r="Z15" s="275">
        <f t="shared" si="6"/>
        <v>1089</v>
      </c>
      <c r="AA15" s="276">
        <f t="shared" si="7"/>
        <v>66</v>
      </c>
      <c r="AB15" s="257">
        <v>1</v>
      </c>
    </row>
    <row r="16" spans="1:32" s="125" customFormat="1" ht="58.5" customHeight="1" x14ac:dyDescent="0.25">
      <c r="A16" s="257">
        <f t="shared" si="0"/>
        <v>6</v>
      </c>
      <c r="B16" s="262" t="s">
        <v>830</v>
      </c>
      <c r="C16" s="259" t="s">
        <v>508</v>
      </c>
      <c r="D16" s="260">
        <v>3</v>
      </c>
      <c r="E16" s="258" t="s">
        <v>831</v>
      </c>
      <c r="F16" s="259" t="s">
        <v>589</v>
      </c>
      <c r="G16" s="260" t="s">
        <v>561</v>
      </c>
      <c r="H16" s="260" t="s">
        <v>493</v>
      </c>
      <c r="I16" s="275">
        <v>222.5</v>
      </c>
      <c r="J16" s="276">
        <f>I16/3.3-0.5</f>
        <v>66.924242424242422</v>
      </c>
      <c r="K16" s="257">
        <f t="shared" si="1"/>
        <v>5</v>
      </c>
      <c r="L16" s="275">
        <v>217</v>
      </c>
      <c r="M16" s="276">
        <f>L16/3.3-0.5</f>
        <v>65.257575757575765</v>
      </c>
      <c r="N16" s="257">
        <f t="shared" si="2"/>
        <v>7</v>
      </c>
      <c r="O16" s="275">
        <v>216.5</v>
      </c>
      <c r="P16" s="276">
        <f>O16/3.3-0.5</f>
        <v>65.106060606060609</v>
      </c>
      <c r="Q16" s="257">
        <f t="shared" si="3"/>
        <v>4</v>
      </c>
      <c r="R16" s="275">
        <v>220</v>
      </c>
      <c r="S16" s="276">
        <f>R16/3.3-0.5</f>
        <v>66.166666666666671</v>
      </c>
      <c r="T16" s="257">
        <f t="shared" si="4"/>
        <v>4</v>
      </c>
      <c r="U16" s="275">
        <v>213.5</v>
      </c>
      <c r="V16" s="276">
        <f>U16/3.3-0.5</f>
        <v>64.196969696969703</v>
      </c>
      <c r="W16" s="257">
        <f t="shared" si="5"/>
        <v>15</v>
      </c>
      <c r="X16" s="257"/>
      <c r="Y16" s="257">
        <v>1</v>
      </c>
      <c r="Z16" s="275">
        <f t="shared" si="6"/>
        <v>1089.5</v>
      </c>
      <c r="AA16" s="276">
        <f t="shared" si="7"/>
        <v>65.530303030303031</v>
      </c>
      <c r="AB16" s="257">
        <v>1</v>
      </c>
    </row>
    <row r="17" spans="1:28" s="125" customFormat="1" ht="58.5" customHeight="1" x14ac:dyDescent="0.25">
      <c r="A17" s="257">
        <f t="shared" si="0"/>
        <v>7</v>
      </c>
      <c r="B17" s="265" t="s">
        <v>832</v>
      </c>
      <c r="C17" s="259" t="s">
        <v>495</v>
      </c>
      <c r="D17" s="260" t="s">
        <v>6</v>
      </c>
      <c r="E17" s="258" t="s">
        <v>833</v>
      </c>
      <c r="F17" s="259" t="s">
        <v>587</v>
      </c>
      <c r="G17" s="260" t="s">
        <v>588</v>
      </c>
      <c r="H17" s="260" t="s">
        <v>493</v>
      </c>
      <c r="I17" s="275">
        <v>211.5</v>
      </c>
      <c r="J17" s="276">
        <f>I17/3.3</f>
        <v>64.090909090909093</v>
      </c>
      <c r="K17" s="257">
        <f t="shared" si="1"/>
        <v>14</v>
      </c>
      <c r="L17" s="275">
        <v>221.5</v>
      </c>
      <c r="M17" s="276">
        <f>L17/3.3</f>
        <v>67.121212121212125</v>
      </c>
      <c r="N17" s="257">
        <f t="shared" si="2"/>
        <v>2</v>
      </c>
      <c r="O17" s="275">
        <v>212</v>
      </c>
      <c r="P17" s="276">
        <f>O17/3.3</f>
        <v>64.242424242424249</v>
      </c>
      <c r="Q17" s="257">
        <f t="shared" si="3"/>
        <v>9</v>
      </c>
      <c r="R17" s="275">
        <v>205</v>
      </c>
      <c r="S17" s="276">
        <f>R17/3.3</f>
        <v>62.121212121212125</v>
      </c>
      <c r="T17" s="257">
        <f t="shared" si="4"/>
        <v>15</v>
      </c>
      <c r="U17" s="275">
        <v>215.5</v>
      </c>
      <c r="V17" s="276">
        <f>U17/3.3</f>
        <v>65.303030303030312</v>
      </c>
      <c r="W17" s="257">
        <f t="shared" si="5"/>
        <v>7</v>
      </c>
      <c r="X17" s="257"/>
      <c r="Y17" s="257"/>
      <c r="Z17" s="275">
        <f t="shared" si="6"/>
        <v>1065.5</v>
      </c>
      <c r="AA17" s="276">
        <f t="shared" si="7"/>
        <v>64.575757575757578</v>
      </c>
      <c r="AB17" s="257">
        <v>2</v>
      </c>
    </row>
    <row r="18" spans="1:28" s="125" customFormat="1" ht="58.5" customHeight="1" x14ac:dyDescent="0.25">
      <c r="A18" s="257">
        <f t="shared" si="0"/>
        <v>8</v>
      </c>
      <c r="B18" s="261" t="s">
        <v>834</v>
      </c>
      <c r="C18" s="259" t="s">
        <v>343</v>
      </c>
      <c r="D18" s="260">
        <v>1</v>
      </c>
      <c r="E18" s="258" t="s">
        <v>835</v>
      </c>
      <c r="F18" s="259" t="s">
        <v>339</v>
      </c>
      <c r="G18" s="260" t="s">
        <v>333</v>
      </c>
      <c r="H18" s="260" t="s">
        <v>24</v>
      </c>
      <c r="I18" s="275">
        <v>210.5</v>
      </c>
      <c r="J18" s="276">
        <f>I18/3.3-0.5</f>
        <v>63.287878787878789</v>
      </c>
      <c r="K18" s="257">
        <f t="shared" si="1"/>
        <v>15</v>
      </c>
      <c r="L18" s="275">
        <v>214.5</v>
      </c>
      <c r="M18" s="276">
        <f>L18/3.3-0.5</f>
        <v>64.5</v>
      </c>
      <c r="N18" s="257">
        <f t="shared" si="2"/>
        <v>8</v>
      </c>
      <c r="O18" s="275">
        <v>217</v>
      </c>
      <c r="P18" s="276">
        <f>O18/3.3-0.5</f>
        <v>65.257575757575765</v>
      </c>
      <c r="Q18" s="257">
        <f t="shared" si="3"/>
        <v>3</v>
      </c>
      <c r="R18" s="275">
        <v>214.5</v>
      </c>
      <c r="S18" s="276">
        <f>R18/3.3-0.5</f>
        <v>64.5</v>
      </c>
      <c r="T18" s="257">
        <f t="shared" si="4"/>
        <v>8</v>
      </c>
      <c r="U18" s="275">
        <v>216.5</v>
      </c>
      <c r="V18" s="276">
        <f>U18/3.3-0.5</f>
        <v>65.106060606060609</v>
      </c>
      <c r="W18" s="257">
        <f t="shared" si="5"/>
        <v>10</v>
      </c>
      <c r="X18" s="257"/>
      <c r="Y18" s="257">
        <v>1</v>
      </c>
      <c r="Z18" s="275">
        <f t="shared" si="6"/>
        <v>1073</v>
      </c>
      <c r="AA18" s="276">
        <f t="shared" si="7"/>
        <v>64.530303030303031</v>
      </c>
      <c r="AB18" s="257">
        <v>2</v>
      </c>
    </row>
    <row r="19" spans="1:28" s="125" customFormat="1" ht="58.5" customHeight="1" x14ac:dyDescent="0.25">
      <c r="A19" s="257">
        <f t="shared" si="0"/>
        <v>9</v>
      </c>
      <c r="B19" s="262" t="s">
        <v>836</v>
      </c>
      <c r="C19" s="266" t="s">
        <v>89</v>
      </c>
      <c r="D19" s="260" t="s">
        <v>6</v>
      </c>
      <c r="E19" s="267" t="s">
        <v>837</v>
      </c>
      <c r="F19" s="259" t="s">
        <v>90</v>
      </c>
      <c r="G19" s="260" t="s">
        <v>91</v>
      </c>
      <c r="H19" s="260" t="s">
        <v>493</v>
      </c>
      <c r="I19" s="275">
        <v>218.5</v>
      </c>
      <c r="J19" s="276">
        <f t="shared" ref="J19:J24" si="8">I19/3.3</f>
        <v>66.212121212121218</v>
      </c>
      <c r="K19" s="257">
        <f t="shared" si="1"/>
        <v>7</v>
      </c>
      <c r="L19" s="275">
        <v>208.5</v>
      </c>
      <c r="M19" s="276">
        <f t="shared" ref="M19:M24" si="9">L19/3.3</f>
        <v>63.181818181818187</v>
      </c>
      <c r="N19" s="257">
        <f t="shared" si="2"/>
        <v>14</v>
      </c>
      <c r="O19" s="275">
        <v>213</v>
      </c>
      <c r="P19" s="276">
        <f t="shared" ref="P19:P24" si="10">O19/3.3</f>
        <v>64.545454545454547</v>
      </c>
      <c r="Q19" s="257">
        <f t="shared" si="3"/>
        <v>6</v>
      </c>
      <c r="R19" s="275">
        <v>209</v>
      </c>
      <c r="S19" s="276">
        <f t="shared" ref="S19:S24" si="11">R19/3.3</f>
        <v>63.333333333333336</v>
      </c>
      <c r="T19" s="257">
        <f t="shared" si="4"/>
        <v>9</v>
      </c>
      <c r="U19" s="275">
        <v>215</v>
      </c>
      <c r="V19" s="276">
        <f t="shared" ref="V19:V24" si="12">U19/3.3</f>
        <v>65.151515151515156</v>
      </c>
      <c r="W19" s="257">
        <f t="shared" si="5"/>
        <v>9</v>
      </c>
      <c r="X19" s="257"/>
      <c r="Y19" s="257"/>
      <c r="Z19" s="275">
        <f t="shared" si="6"/>
        <v>1064</v>
      </c>
      <c r="AA19" s="276">
        <f t="shared" si="7"/>
        <v>64.484848484848484</v>
      </c>
      <c r="AB19" s="257">
        <v>2</v>
      </c>
    </row>
    <row r="20" spans="1:28" s="125" customFormat="1" ht="58.5" customHeight="1" x14ac:dyDescent="0.25">
      <c r="A20" s="257">
        <f t="shared" si="0"/>
        <v>10</v>
      </c>
      <c r="B20" s="268" t="s">
        <v>838</v>
      </c>
      <c r="C20" s="269" t="s">
        <v>32</v>
      </c>
      <c r="D20" s="270" t="s">
        <v>25</v>
      </c>
      <c r="E20" s="258" t="s">
        <v>839</v>
      </c>
      <c r="F20" s="259" t="s">
        <v>279</v>
      </c>
      <c r="G20" s="260" t="s">
        <v>16</v>
      </c>
      <c r="H20" s="260" t="s">
        <v>31</v>
      </c>
      <c r="I20" s="275">
        <v>205</v>
      </c>
      <c r="J20" s="276">
        <f t="shared" si="8"/>
        <v>62.121212121212125</v>
      </c>
      <c r="K20" s="257">
        <f t="shared" si="1"/>
        <v>18</v>
      </c>
      <c r="L20" s="275">
        <v>212</v>
      </c>
      <c r="M20" s="276">
        <f t="shared" si="9"/>
        <v>64.242424242424249</v>
      </c>
      <c r="N20" s="257">
        <f t="shared" si="2"/>
        <v>9</v>
      </c>
      <c r="O20" s="275">
        <v>211</v>
      </c>
      <c r="P20" s="276">
        <f t="shared" si="10"/>
        <v>63.939393939393945</v>
      </c>
      <c r="Q20" s="257">
        <f t="shared" si="3"/>
        <v>10</v>
      </c>
      <c r="R20" s="275">
        <v>221</v>
      </c>
      <c r="S20" s="276">
        <f t="shared" si="11"/>
        <v>66.969696969696969</v>
      </c>
      <c r="T20" s="257">
        <f t="shared" si="4"/>
        <v>3</v>
      </c>
      <c r="U20" s="275">
        <v>209</v>
      </c>
      <c r="V20" s="276">
        <f t="shared" si="12"/>
        <v>63.333333333333336</v>
      </c>
      <c r="W20" s="257">
        <f t="shared" si="5"/>
        <v>17</v>
      </c>
      <c r="X20" s="257"/>
      <c r="Y20" s="257"/>
      <c r="Z20" s="275">
        <f t="shared" si="6"/>
        <v>1058</v>
      </c>
      <c r="AA20" s="276">
        <f t="shared" si="7"/>
        <v>64.121212121212125</v>
      </c>
      <c r="AB20" s="257">
        <v>2</v>
      </c>
    </row>
    <row r="21" spans="1:28" s="125" customFormat="1" ht="58.5" customHeight="1" x14ac:dyDescent="0.25">
      <c r="A21" s="257">
        <f t="shared" si="0"/>
        <v>11</v>
      </c>
      <c r="B21" s="262" t="s">
        <v>840</v>
      </c>
      <c r="C21" s="259" t="s">
        <v>68</v>
      </c>
      <c r="D21" s="260" t="s">
        <v>7</v>
      </c>
      <c r="E21" s="258" t="s">
        <v>841</v>
      </c>
      <c r="F21" s="259" t="s">
        <v>66</v>
      </c>
      <c r="G21" s="260" t="s">
        <v>67</v>
      </c>
      <c r="H21" s="260" t="s">
        <v>18</v>
      </c>
      <c r="I21" s="275">
        <v>215.5</v>
      </c>
      <c r="J21" s="276">
        <f t="shared" si="8"/>
        <v>65.303030303030312</v>
      </c>
      <c r="K21" s="257">
        <f t="shared" si="1"/>
        <v>8</v>
      </c>
      <c r="L21" s="275">
        <v>211.5</v>
      </c>
      <c r="M21" s="276">
        <f t="shared" si="9"/>
        <v>64.090909090909093</v>
      </c>
      <c r="N21" s="257">
        <f t="shared" si="2"/>
        <v>10</v>
      </c>
      <c r="O21" s="275">
        <v>210</v>
      </c>
      <c r="P21" s="276">
        <f t="shared" si="10"/>
        <v>63.63636363636364</v>
      </c>
      <c r="Q21" s="257">
        <f t="shared" si="3"/>
        <v>13</v>
      </c>
      <c r="R21" s="275">
        <v>208</v>
      </c>
      <c r="S21" s="276">
        <f t="shared" si="11"/>
        <v>63.030303030303031</v>
      </c>
      <c r="T21" s="257">
        <f t="shared" si="4"/>
        <v>12</v>
      </c>
      <c r="U21" s="275">
        <v>212.5</v>
      </c>
      <c r="V21" s="276">
        <f t="shared" si="12"/>
        <v>64.393939393939391</v>
      </c>
      <c r="W21" s="257">
        <f t="shared" si="5"/>
        <v>14</v>
      </c>
      <c r="X21" s="257"/>
      <c r="Y21" s="257"/>
      <c r="Z21" s="275">
        <f t="shared" si="6"/>
        <v>1057.5</v>
      </c>
      <c r="AA21" s="276">
        <f t="shared" si="7"/>
        <v>64.090909090909093</v>
      </c>
      <c r="AB21" s="257">
        <v>2</v>
      </c>
    </row>
    <row r="22" spans="1:28" s="125" customFormat="1" ht="58.5" customHeight="1" x14ac:dyDescent="0.25">
      <c r="A22" s="257">
        <f t="shared" si="0"/>
        <v>12</v>
      </c>
      <c r="B22" s="262" t="s">
        <v>842</v>
      </c>
      <c r="C22" s="271">
        <v>47404</v>
      </c>
      <c r="D22" s="272">
        <v>2</v>
      </c>
      <c r="E22" s="262" t="s">
        <v>843</v>
      </c>
      <c r="F22" s="259" t="s">
        <v>151</v>
      </c>
      <c r="G22" s="260" t="s">
        <v>178</v>
      </c>
      <c r="H22" s="260" t="s">
        <v>288</v>
      </c>
      <c r="I22" s="275">
        <v>213</v>
      </c>
      <c r="J22" s="276">
        <f t="shared" si="8"/>
        <v>64.545454545454547</v>
      </c>
      <c r="K22" s="257">
        <f t="shared" si="1"/>
        <v>10</v>
      </c>
      <c r="L22" s="275">
        <v>210</v>
      </c>
      <c r="M22" s="276">
        <f t="shared" si="9"/>
        <v>63.63636363636364</v>
      </c>
      <c r="N22" s="257">
        <f t="shared" si="2"/>
        <v>13</v>
      </c>
      <c r="O22" s="275">
        <v>211</v>
      </c>
      <c r="P22" s="276">
        <f t="shared" si="10"/>
        <v>63.939393939393945</v>
      </c>
      <c r="Q22" s="257">
        <f t="shared" si="3"/>
        <v>10</v>
      </c>
      <c r="R22" s="275">
        <v>208.5</v>
      </c>
      <c r="S22" s="276">
        <f t="shared" si="11"/>
        <v>63.181818181818187</v>
      </c>
      <c r="T22" s="257">
        <f t="shared" si="4"/>
        <v>10</v>
      </c>
      <c r="U22" s="275">
        <v>214.5</v>
      </c>
      <c r="V22" s="276">
        <f t="shared" si="12"/>
        <v>65</v>
      </c>
      <c r="W22" s="257">
        <f t="shared" si="5"/>
        <v>11</v>
      </c>
      <c r="X22" s="257"/>
      <c r="Y22" s="257"/>
      <c r="Z22" s="275">
        <f t="shared" si="6"/>
        <v>1057</v>
      </c>
      <c r="AA22" s="276">
        <f t="shared" si="7"/>
        <v>64.060606060606062</v>
      </c>
      <c r="AB22" s="257">
        <v>2</v>
      </c>
    </row>
    <row r="23" spans="1:28" s="125" customFormat="1" ht="58.5" customHeight="1" x14ac:dyDescent="0.25">
      <c r="A23" s="257">
        <f t="shared" si="0"/>
        <v>13</v>
      </c>
      <c r="B23" s="261" t="s">
        <v>844</v>
      </c>
      <c r="C23" s="259" t="s">
        <v>309</v>
      </c>
      <c r="D23" s="260">
        <v>1</v>
      </c>
      <c r="E23" s="258" t="s">
        <v>845</v>
      </c>
      <c r="F23" s="259" t="s">
        <v>318</v>
      </c>
      <c r="G23" s="260" t="s">
        <v>306</v>
      </c>
      <c r="H23" s="260" t="s">
        <v>288</v>
      </c>
      <c r="I23" s="275">
        <v>213.5</v>
      </c>
      <c r="J23" s="276">
        <f t="shared" si="8"/>
        <v>64.696969696969703</v>
      </c>
      <c r="K23" s="257">
        <f t="shared" si="1"/>
        <v>9</v>
      </c>
      <c r="L23" s="275">
        <v>210.5</v>
      </c>
      <c r="M23" s="276">
        <f t="shared" si="9"/>
        <v>63.787878787878789</v>
      </c>
      <c r="N23" s="257">
        <f t="shared" si="2"/>
        <v>11</v>
      </c>
      <c r="O23" s="275">
        <v>208</v>
      </c>
      <c r="P23" s="276">
        <f t="shared" si="10"/>
        <v>63.030303030303031</v>
      </c>
      <c r="Q23" s="257">
        <f t="shared" si="3"/>
        <v>15</v>
      </c>
      <c r="R23" s="275">
        <v>208</v>
      </c>
      <c r="S23" s="276">
        <f t="shared" si="11"/>
        <v>63.030303030303031</v>
      </c>
      <c r="T23" s="257">
        <f t="shared" si="4"/>
        <v>12</v>
      </c>
      <c r="U23" s="275">
        <v>216</v>
      </c>
      <c r="V23" s="276">
        <f t="shared" si="12"/>
        <v>65.454545454545453</v>
      </c>
      <c r="W23" s="257">
        <f t="shared" si="5"/>
        <v>6</v>
      </c>
      <c r="X23" s="257"/>
      <c r="Y23" s="257"/>
      <c r="Z23" s="275">
        <f t="shared" si="6"/>
        <v>1056</v>
      </c>
      <c r="AA23" s="276">
        <f t="shared" si="7"/>
        <v>64</v>
      </c>
      <c r="AB23" s="257">
        <v>2</v>
      </c>
    </row>
    <row r="24" spans="1:28" s="125" customFormat="1" ht="58.5" customHeight="1" x14ac:dyDescent="0.25">
      <c r="A24" s="257">
        <f t="shared" si="0"/>
        <v>14</v>
      </c>
      <c r="B24" s="262" t="s">
        <v>846</v>
      </c>
      <c r="C24" s="259" t="s">
        <v>510</v>
      </c>
      <c r="D24" s="260" t="s">
        <v>25</v>
      </c>
      <c r="E24" s="258" t="s">
        <v>833</v>
      </c>
      <c r="F24" s="259" t="s">
        <v>587</v>
      </c>
      <c r="G24" s="260" t="s">
        <v>588</v>
      </c>
      <c r="H24" s="260" t="s">
        <v>493</v>
      </c>
      <c r="I24" s="275">
        <v>212.5</v>
      </c>
      <c r="J24" s="276">
        <f t="shared" si="8"/>
        <v>64.393939393939391</v>
      </c>
      <c r="K24" s="257">
        <f t="shared" si="1"/>
        <v>12</v>
      </c>
      <c r="L24" s="275">
        <v>208.5</v>
      </c>
      <c r="M24" s="276">
        <f t="shared" si="9"/>
        <v>63.181818181818187</v>
      </c>
      <c r="N24" s="257">
        <f t="shared" si="2"/>
        <v>14</v>
      </c>
      <c r="O24" s="275">
        <v>209.5</v>
      </c>
      <c r="P24" s="276">
        <f t="shared" si="10"/>
        <v>63.484848484848492</v>
      </c>
      <c r="Q24" s="257">
        <f t="shared" si="3"/>
        <v>14</v>
      </c>
      <c r="R24" s="275">
        <v>203.5</v>
      </c>
      <c r="S24" s="276">
        <f t="shared" si="11"/>
        <v>61.666666666666671</v>
      </c>
      <c r="T24" s="257">
        <f t="shared" si="4"/>
        <v>17</v>
      </c>
      <c r="U24" s="275">
        <v>215.5</v>
      </c>
      <c r="V24" s="276">
        <f t="shared" si="12"/>
        <v>65.303030303030312</v>
      </c>
      <c r="W24" s="257">
        <f t="shared" si="5"/>
        <v>7</v>
      </c>
      <c r="X24" s="257"/>
      <c r="Y24" s="257"/>
      <c r="Z24" s="275">
        <f t="shared" si="6"/>
        <v>1049.5</v>
      </c>
      <c r="AA24" s="276">
        <f t="shared" si="7"/>
        <v>63.606060606060609</v>
      </c>
      <c r="AB24" s="257">
        <v>2</v>
      </c>
    </row>
    <row r="25" spans="1:28" s="125" customFormat="1" ht="58.5" customHeight="1" x14ac:dyDescent="0.25">
      <c r="A25" s="257">
        <f t="shared" si="0"/>
        <v>15</v>
      </c>
      <c r="B25" s="262" t="s">
        <v>847</v>
      </c>
      <c r="C25" s="259" t="s">
        <v>11</v>
      </c>
      <c r="D25" s="260" t="s">
        <v>6</v>
      </c>
      <c r="E25" s="258" t="s">
        <v>848</v>
      </c>
      <c r="F25" s="259" t="s">
        <v>435</v>
      </c>
      <c r="G25" s="260" t="s">
        <v>288</v>
      </c>
      <c r="H25" s="260" t="s">
        <v>288</v>
      </c>
      <c r="I25" s="275">
        <v>214.5</v>
      </c>
      <c r="J25" s="276">
        <f>I25/3.3-0.5</f>
        <v>64.5</v>
      </c>
      <c r="K25" s="257">
        <f t="shared" si="1"/>
        <v>11</v>
      </c>
      <c r="L25" s="275">
        <v>212</v>
      </c>
      <c r="M25" s="276">
        <f>L25/3.3-0.5</f>
        <v>63.742424242424249</v>
      </c>
      <c r="N25" s="257">
        <f t="shared" si="2"/>
        <v>12</v>
      </c>
      <c r="O25" s="275">
        <v>206.5</v>
      </c>
      <c r="P25" s="276">
        <f>O25/3.3-0.5</f>
        <v>62.075757575757578</v>
      </c>
      <c r="Q25" s="257">
        <f t="shared" si="3"/>
        <v>19</v>
      </c>
      <c r="R25" s="275">
        <v>207</v>
      </c>
      <c r="S25" s="276">
        <f>R25/3.3-0.5</f>
        <v>62.227272727272734</v>
      </c>
      <c r="T25" s="257">
        <f t="shared" si="4"/>
        <v>14</v>
      </c>
      <c r="U25" s="275">
        <v>212</v>
      </c>
      <c r="V25" s="276">
        <f>U25/3.3-0.5</f>
        <v>63.742424242424249</v>
      </c>
      <c r="W25" s="257">
        <f t="shared" si="5"/>
        <v>16</v>
      </c>
      <c r="X25" s="257"/>
      <c r="Y25" s="257">
        <v>1</v>
      </c>
      <c r="Z25" s="275">
        <f t="shared" si="6"/>
        <v>1052</v>
      </c>
      <c r="AA25" s="276">
        <f t="shared" si="7"/>
        <v>63.257575757575765</v>
      </c>
      <c r="AB25" s="257">
        <v>2</v>
      </c>
    </row>
    <row r="26" spans="1:28" s="125" customFormat="1" ht="58.5" customHeight="1" x14ac:dyDescent="0.25">
      <c r="A26" s="257">
        <f t="shared" si="0"/>
        <v>16</v>
      </c>
      <c r="B26" s="261" t="s">
        <v>849</v>
      </c>
      <c r="C26" s="259" t="s">
        <v>344</v>
      </c>
      <c r="D26" s="260">
        <v>1</v>
      </c>
      <c r="E26" s="258" t="s">
        <v>824</v>
      </c>
      <c r="F26" s="259" t="s">
        <v>336</v>
      </c>
      <c r="G26" s="260" t="s">
        <v>330</v>
      </c>
      <c r="H26" s="260" t="s">
        <v>24</v>
      </c>
      <c r="I26" s="275">
        <v>212.5</v>
      </c>
      <c r="J26" s="276">
        <f>I26/3.3</f>
        <v>64.393939393939391</v>
      </c>
      <c r="K26" s="257">
        <f t="shared" si="1"/>
        <v>12</v>
      </c>
      <c r="L26" s="275">
        <v>203</v>
      </c>
      <c r="M26" s="276">
        <f>L26/3.3</f>
        <v>61.515151515151516</v>
      </c>
      <c r="N26" s="257">
        <f t="shared" si="2"/>
        <v>17</v>
      </c>
      <c r="O26" s="275">
        <v>206.5</v>
      </c>
      <c r="P26" s="276">
        <f>O26/3.3</f>
        <v>62.575757575757578</v>
      </c>
      <c r="Q26" s="257">
        <f t="shared" si="3"/>
        <v>16</v>
      </c>
      <c r="R26" s="275">
        <v>205</v>
      </c>
      <c r="S26" s="276">
        <f>R26/3.3</f>
        <v>62.121212121212125</v>
      </c>
      <c r="T26" s="257">
        <f t="shared" si="4"/>
        <v>15</v>
      </c>
      <c r="U26" s="275">
        <v>213</v>
      </c>
      <c r="V26" s="276">
        <f>U26/3.3</f>
        <v>64.545454545454547</v>
      </c>
      <c r="W26" s="257">
        <f t="shared" si="5"/>
        <v>12</v>
      </c>
      <c r="X26" s="257"/>
      <c r="Y26" s="257"/>
      <c r="Z26" s="275">
        <f t="shared" si="6"/>
        <v>1040</v>
      </c>
      <c r="AA26" s="276">
        <f t="shared" si="7"/>
        <v>63.030303030303024</v>
      </c>
      <c r="AB26" s="257">
        <v>2</v>
      </c>
    </row>
    <row r="27" spans="1:28" s="125" customFormat="1" ht="58.5" customHeight="1" x14ac:dyDescent="0.25">
      <c r="A27" s="257">
        <f t="shared" si="0"/>
        <v>17</v>
      </c>
      <c r="B27" s="262" t="s">
        <v>850</v>
      </c>
      <c r="C27" s="259" t="s">
        <v>283</v>
      </c>
      <c r="D27" s="260">
        <v>3</v>
      </c>
      <c r="E27" s="262" t="s">
        <v>851</v>
      </c>
      <c r="F27" s="259" t="s">
        <v>255</v>
      </c>
      <c r="G27" s="260" t="s">
        <v>288</v>
      </c>
      <c r="H27" s="260" t="s">
        <v>288</v>
      </c>
      <c r="I27" s="275">
        <v>210</v>
      </c>
      <c r="J27" s="276">
        <f>I27/3.3-0.5</f>
        <v>63.13636363636364</v>
      </c>
      <c r="K27" s="257">
        <f t="shared" si="1"/>
        <v>16</v>
      </c>
      <c r="L27" s="275">
        <v>206</v>
      </c>
      <c r="M27" s="276">
        <f>L27/3.3-0.5</f>
        <v>61.924242424242429</v>
      </c>
      <c r="N27" s="257">
        <f t="shared" si="2"/>
        <v>16</v>
      </c>
      <c r="O27" s="275">
        <v>212.5</v>
      </c>
      <c r="P27" s="276">
        <f>O27/3.3-0.5</f>
        <v>63.893939393939391</v>
      </c>
      <c r="Q27" s="257">
        <f t="shared" si="3"/>
        <v>12</v>
      </c>
      <c r="R27" s="275">
        <v>203.5</v>
      </c>
      <c r="S27" s="276">
        <f>R27/3.3-0.5</f>
        <v>61.166666666666671</v>
      </c>
      <c r="T27" s="257">
        <f t="shared" si="4"/>
        <v>18</v>
      </c>
      <c r="U27" s="275">
        <v>214.5</v>
      </c>
      <c r="V27" s="276">
        <f>U27/3.3-0.5</f>
        <v>64.5</v>
      </c>
      <c r="W27" s="257">
        <f t="shared" si="5"/>
        <v>13</v>
      </c>
      <c r="X27" s="257"/>
      <c r="Y27" s="257">
        <v>1</v>
      </c>
      <c r="Z27" s="275">
        <f t="shared" si="6"/>
        <v>1046.5</v>
      </c>
      <c r="AA27" s="276">
        <f t="shared" si="7"/>
        <v>62.924242424242422</v>
      </c>
      <c r="AB27" s="257">
        <v>3</v>
      </c>
    </row>
    <row r="28" spans="1:28" s="125" customFormat="1" ht="58.5" customHeight="1" x14ac:dyDescent="0.25">
      <c r="A28" s="257">
        <f t="shared" si="0"/>
        <v>18</v>
      </c>
      <c r="B28" s="273" t="s">
        <v>852</v>
      </c>
      <c r="C28" s="269" t="s">
        <v>437</v>
      </c>
      <c r="D28" s="270">
        <v>3</v>
      </c>
      <c r="E28" s="258" t="s">
        <v>853</v>
      </c>
      <c r="F28" s="259" t="s">
        <v>430</v>
      </c>
      <c r="G28" s="260" t="s">
        <v>288</v>
      </c>
      <c r="H28" s="260" t="s">
        <v>288</v>
      </c>
      <c r="I28" s="275">
        <v>203</v>
      </c>
      <c r="J28" s="276">
        <f>I28/3.3</f>
        <v>61.515151515151516</v>
      </c>
      <c r="K28" s="257">
        <f t="shared" si="1"/>
        <v>19</v>
      </c>
      <c r="L28" s="275">
        <v>197.5</v>
      </c>
      <c r="M28" s="276">
        <f>L28/3.3</f>
        <v>59.848484848484851</v>
      </c>
      <c r="N28" s="257">
        <f t="shared" si="2"/>
        <v>19</v>
      </c>
      <c r="O28" s="275">
        <v>205.5</v>
      </c>
      <c r="P28" s="276">
        <f>O28/3.3</f>
        <v>62.272727272727273</v>
      </c>
      <c r="Q28" s="257">
        <f t="shared" si="3"/>
        <v>17</v>
      </c>
      <c r="R28" s="275">
        <v>208.5</v>
      </c>
      <c r="S28" s="276">
        <f>R28/3.3</f>
        <v>63.181818181818187</v>
      </c>
      <c r="T28" s="257">
        <f t="shared" si="4"/>
        <v>10</v>
      </c>
      <c r="U28" s="275">
        <v>207</v>
      </c>
      <c r="V28" s="276">
        <f>U28/3.3</f>
        <v>62.727272727272734</v>
      </c>
      <c r="W28" s="257">
        <f t="shared" si="5"/>
        <v>18</v>
      </c>
      <c r="X28" s="257"/>
      <c r="Y28" s="257"/>
      <c r="Z28" s="275">
        <f t="shared" si="6"/>
        <v>1021.5</v>
      </c>
      <c r="AA28" s="276">
        <f t="shared" si="7"/>
        <v>61.909090909090921</v>
      </c>
      <c r="AB28" s="257">
        <v>3</v>
      </c>
    </row>
    <row r="29" spans="1:28" s="125" customFormat="1" ht="58.5" customHeight="1" x14ac:dyDescent="0.25">
      <c r="A29" s="257">
        <f t="shared" si="0"/>
        <v>19</v>
      </c>
      <c r="B29" s="261" t="s">
        <v>854</v>
      </c>
      <c r="C29" s="259" t="s">
        <v>326</v>
      </c>
      <c r="D29" s="260">
        <v>1</v>
      </c>
      <c r="E29" s="258" t="s">
        <v>855</v>
      </c>
      <c r="F29" s="259" t="s">
        <v>337</v>
      </c>
      <c r="G29" s="260" t="s">
        <v>331</v>
      </c>
      <c r="H29" s="260" t="s">
        <v>24</v>
      </c>
      <c r="I29" s="275">
        <v>206</v>
      </c>
      <c r="J29" s="276">
        <f>I29/3.3</f>
        <v>62.424242424242429</v>
      </c>
      <c r="K29" s="257">
        <f t="shared" si="1"/>
        <v>17</v>
      </c>
      <c r="L29" s="275">
        <v>194.5</v>
      </c>
      <c r="M29" s="276">
        <f>L29/3.3</f>
        <v>58.939393939393945</v>
      </c>
      <c r="N29" s="257">
        <f t="shared" si="2"/>
        <v>20</v>
      </c>
      <c r="O29" s="275">
        <v>202.5</v>
      </c>
      <c r="P29" s="276">
        <f>O29/3.3</f>
        <v>61.363636363636367</v>
      </c>
      <c r="Q29" s="257">
        <f t="shared" si="3"/>
        <v>20</v>
      </c>
      <c r="R29" s="275">
        <v>201.5</v>
      </c>
      <c r="S29" s="276">
        <f>R29/3.3</f>
        <v>61.060606060606062</v>
      </c>
      <c r="T29" s="257">
        <f t="shared" si="4"/>
        <v>19</v>
      </c>
      <c r="U29" s="275">
        <v>202.5</v>
      </c>
      <c r="V29" s="276">
        <f>U29/3.3</f>
        <v>61.363636363636367</v>
      </c>
      <c r="W29" s="257">
        <f t="shared" si="5"/>
        <v>22</v>
      </c>
      <c r="X29" s="257"/>
      <c r="Y29" s="257"/>
      <c r="Z29" s="275">
        <f t="shared" si="6"/>
        <v>1007</v>
      </c>
      <c r="AA29" s="276">
        <f t="shared" si="7"/>
        <v>61.030303030303038</v>
      </c>
      <c r="AB29" s="257">
        <v>3</v>
      </c>
    </row>
    <row r="30" spans="1:28" s="125" customFormat="1" ht="58.5" customHeight="1" x14ac:dyDescent="0.25">
      <c r="A30" s="257">
        <f t="shared" si="0"/>
        <v>20</v>
      </c>
      <c r="B30" s="274" t="s">
        <v>856</v>
      </c>
      <c r="C30" s="269" t="s">
        <v>369</v>
      </c>
      <c r="D30" s="270" t="s">
        <v>7</v>
      </c>
      <c r="E30" s="262" t="s">
        <v>857</v>
      </c>
      <c r="F30" s="259" t="s">
        <v>371</v>
      </c>
      <c r="G30" s="260" t="s">
        <v>372</v>
      </c>
      <c r="H30" s="260" t="s">
        <v>105</v>
      </c>
      <c r="I30" s="275">
        <v>201.5</v>
      </c>
      <c r="J30" s="276">
        <f>I30/3.3</f>
        <v>61.060606060606062</v>
      </c>
      <c r="K30" s="257">
        <f t="shared" si="1"/>
        <v>20</v>
      </c>
      <c r="L30" s="275">
        <v>198.5</v>
      </c>
      <c r="M30" s="276">
        <f>L30/3.3</f>
        <v>60.151515151515156</v>
      </c>
      <c r="N30" s="257">
        <f t="shared" si="2"/>
        <v>18</v>
      </c>
      <c r="O30" s="275">
        <v>205</v>
      </c>
      <c r="P30" s="276">
        <f>O30/3.3</f>
        <v>62.121212121212125</v>
      </c>
      <c r="Q30" s="257">
        <f t="shared" si="3"/>
        <v>18</v>
      </c>
      <c r="R30" s="275">
        <v>195</v>
      </c>
      <c r="S30" s="276">
        <f>R30/3.3</f>
        <v>59.090909090909093</v>
      </c>
      <c r="T30" s="257">
        <f t="shared" si="4"/>
        <v>22</v>
      </c>
      <c r="U30" s="275">
        <v>203</v>
      </c>
      <c r="V30" s="276">
        <f>U30/3.3</f>
        <v>61.515151515151516</v>
      </c>
      <c r="W30" s="257">
        <f t="shared" si="5"/>
        <v>20</v>
      </c>
      <c r="X30" s="257"/>
      <c r="Y30" s="257"/>
      <c r="Z30" s="275">
        <f t="shared" si="6"/>
        <v>1003</v>
      </c>
      <c r="AA30" s="276">
        <f t="shared" si="7"/>
        <v>60.787878787878796</v>
      </c>
      <c r="AB30" s="257"/>
    </row>
    <row r="31" spans="1:28" s="125" customFormat="1" ht="58.5" customHeight="1" x14ac:dyDescent="0.25">
      <c r="A31" s="257">
        <f t="shared" si="0"/>
        <v>21</v>
      </c>
      <c r="B31" s="273" t="s">
        <v>858</v>
      </c>
      <c r="C31" s="269" t="s">
        <v>125</v>
      </c>
      <c r="D31" s="270" t="s">
        <v>6</v>
      </c>
      <c r="E31" s="258" t="s">
        <v>853</v>
      </c>
      <c r="F31" s="259" t="s">
        <v>430</v>
      </c>
      <c r="G31" s="260" t="s">
        <v>288</v>
      </c>
      <c r="H31" s="260" t="s">
        <v>288</v>
      </c>
      <c r="I31" s="275">
        <v>200</v>
      </c>
      <c r="J31" s="276">
        <f>I31/3.3</f>
        <v>60.606060606060609</v>
      </c>
      <c r="K31" s="257">
        <f t="shared" si="1"/>
        <v>22</v>
      </c>
      <c r="L31" s="275">
        <v>192</v>
      </c>
      <c r="M31" s="276">
        <f>L31/3.3</f>
        <v>58.181818181818187</v>
      </c>
      <c r="N31" s="257">
        <f t="shared" si="2"/>
        <v>22</v>
      </c>
      <c r="O31" s="275">
        <v>202</v>
      </c>
      <c r="P31" s="276">
        <f>O31/3.3</f>
        <v>61.212121212121218</v>
      </c>
      <c r="Q31" s="257">
        <f t="shared" si="3"/>
        <v>21</v>
      </c>
      <c r="R31" s="275">
        <v>201</v>
      </c>
      <c r="S31" s="276">
        <f>R31/3.3</f>
        <v>60.909090909090914</v>
      </c>
      <c r="T31" s="257">
        <f t="shared" si="4"/>
        <v>20</v>
      </c>
      <c r="U31" s="275">
        <v>207</v>
      </c>
      <c r="V31" s="276">
        <f>U31/3.3</f>
        <v>62.727272727272734</v>
      </c>
      <c r="W31" s="257">
        <f t="shared" si="5"/>
        <v>18</v>
      </c>
      <c r="X31" s="257"/>
      <c r="Y31" s="257"/>
      <c r="Z31" s="275">
        <f t="shared" si="6"/>
        <v>1002</v>
      </c>
      <c r="AA31" s="276">
        <f t="shared" si="7"/>
        <v>60.727272727272734</v>
      </c>
      <c r="AB31" s="257"/>
    </row>
    <row r="32" spans="1:28" s="125" customFormat="1" ht="58.5" customHeight="1" x14ac:dyDescent="0.25">
      <c r="A32" s="257">
        <f t="shared" si="0"/>
        <v>22</v>
      </c>
      <c r="B32" s="274" t="s">
        <v>859</v>
      </c>
      <c r="C32" s="269" t="s">
        <v>328</v>
      </c>
      <c r="D32" s="260">
        <v>1</v>
      </c>
      <c r="E32" s="258" t="s">
        <v>855</v>
      </c>
      <c r="F32" s="259" t="s">
        <v>337</v>
      </c>
      <c r="G32" s="260" t="s">
        <v>331</v>
      </c>
      <c r="H32" s="260" t="s">
        <v>24</v>
      </c>
      <c r="I32" s="275">
        <v>202.5</v>
      </c>
      <c r="J32" s="276">
        <f>I32/3.3-0.5</f>
        <v>60.863636363636367</v>
      </c>
      <c r="K32" s="257">
        <f t="shared" si="1"/>
        <v>21</v>
      </c>
      <c r="L32" s="275">
        <v>195</v>
      </c>
      <c r="M32" s="276">
        <f>L32/3.3-0.5</f>
        <v>58.590909090909093</v>
      </c>
      <c r="N32" s="257">
        <f t="shared" si="2"/>
        <v>21</v>
      </c>
      <c r="O32" s="275">
        <v>202</v>
      </c>
      <c r="P32" s="276">
        <f>O32/3.3-0.5</f>
        <v>60.712121212121218</v>
      </c>
      <c r="Q32" s="257">
        <f t="shared" si="3"/>
        <v>22</v>
      </c>
      <c r="R32" s="275">
        <v>197.5</v>
      </c>
      <c r="S32" s="276">
        <f>R32/3.3-0.5</f>
        <v>59.348484848484851</v>
      </c>
      <c r="T32" s="257">
        <f t="shared" si="4"/>
        <v>21</v>
      </c>
      <c r="U32" s="275">
        <v>204.5</v>
      </c>
      <c r="V32" s="276">
        <f>U32/3.3-0.5</f>
        <v>61.469696969696976</v>
      </c>
      <c r="W32" s="257">
        <f t="shared" si="5"/>
        <v>21</v>
      </c>
      <c r="X32" s="257"/>
      <c r="Y32" s="257">
        <v>1</v>
      </c>
      <c r="Z32" s="275">
        <f t="shared" si="6"/>
        <v>1001.5</v>
      </c>
      <c r="AA32" s="276">
        <f t="shared" si="7"/>
        <v>60.196969696969703</v>
      </c>
      <c r="AB32" s="257"/>
    </row>
    <row r="34" spans="2:27" s="125" customFormat="1" ht="26.25" customHeight="1" x14ac:dyDescent="0.25"/>
    <row r="35" spans="2:27" s="277" customFormat="1" ht="27" customHeight="1" x14ac:dyDescent="0.4">
      <c r="B35" s="277" t="s">
        <v>9</v>
      </c>
      <c r="L35" s="435" t="s">
        <v>548</v>
      </c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</row>
    <row r="36" spans="2:27" s="277" customFormat="1" ht="28.5" customHeight="1" x14ac:dyDescent="0.4">
      <c r="B36" s="277" t="s">
        <v>10</v>
      </c>
      <c r="L36" s="435" t="s">
        <v>566</v>
      </c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</row>
  </sheetData>
  <sortState ref="A11:XFD32">
    <sortCondition ref="A32"/>
  </sortState>
  <mergeCells count="28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AB9:AB10"/>
    <mergeCell ref="L35:AA35"/>
    <mergeCell ref="L36:AA36"/>
    <mergeCell ref="I9:K9"/>
    <mergeCell ref="L9:N9"/>
    <mergeCell ref="O9:Q9"/>
    <mergeCell ref="R9:T9"/>
    <mergeCell ref="U9:W9"/>
    <mergeCell ref="X9:X10"/>
    <mergeCell ref="Y9:Y10"/>
    <mergeCell ref="Z9:Z10"/>
    <mergeCell ref="AA9:AA10"/>
  </mergeCells>
  <pageMargins left="0" right="0" top="0" bottom="0" header="0.31496062992125984" footer="0.31496062992125984"/>
  <pageSetup paperSize="9" scale="2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zoomScale="60" zoomScaleNormal="60" workbookViewId="0">
      <selection activeCell="A32" sqref="A32:XFD34"/>
    </sheetView>
  </sheetViews>
  <sheetFormatPr defaultRowHeight="15" x14ac:dyDescent="0.25"/>
  <cols>
    <col min="1" max="1" width="5.7109375" style="9" customWidth="1"/>
    <col min="2" max="2" width="38.5703125" style="9" customWidth="1"/>
    <col min="3" max="3" width="4.5703125" style="9" hidden="1" customWidth="1"/>
    <col min="4" max="4" width="8.42578125" style="9" customWidth="1"/>
    <col min="5" max="5" width="72.7109375" style="9" customWidth="1"/>
    <col min="6" max="6" width="4" style="9" hidden="1" customWidth="1"/>
    <col min="7" max="7" width="14.85546875" style="9" hidden="1" customWidth="1"/>
    <col min="8" max="8" width="39.42578125" style="9" customWidth="1"/>
    <col min="9" max="9" width="9.42578125" style="9" customWidth="1"/>
    <col min="10" max="10" width="10.85546875" style="9" customWidth="1"/>
    <col min="11" max="11" width="6.5703125" style="9" customWidth="1"/>
    <col min="12" max="12" width="10.42578125" style="9" customWidth="1"/>
    <col min="13" max="13" width="11.42578125" style="9" customWidth="1"/>
    <col min="14" max="14" width="5.28515625" style="9" customWidth="1"/>
    <col min="15" max="15" width="9.85546875" style="9" customWidth="1"/>
    <col min="16" max="16" width="10.7109375" style="9" customWidth="1"/>
    <col min="17" max="17" width="4.42578125" style="9" customWidth="1"/>
    <col min="18" max="18" width="10.42578125" style="9" customWidth="1"/>
    <col min="19" max="19" width="10.85546875" style="9" customWidth="1"/>
    <col min="20" max="20" width="5.5703125" style="9" customWidth="1"/>
    <col min="21" max="21" width="10.42578125" style="9" customWidth="1"/>
    <col min="22" max="22" width="11.42578125" style="9" customWidth="1"/>
    <col min="23" max="23" width="4.5703125" style="9" customWidth="1"/>
    <col min="24" max="25" width="3.42578125" style="9" customWidth="1"/>
    <col min="26" max="27" width="11.42578125" style="9" customWidth="1"/>
    <col min="28" max="28" width="5.7109375" style="9" customWidth="1"/>
    <col min="29" max="16384" width="9.140625" style="9"/>
  </cols>
  <sheetData>
    <row r="1" spans="1:32" ht="35.25" x14ac:dyDescent="0.25">
      <c r="A1" s="446" t="s">
        <v>766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79"/>
      <c r="AC1" s="79"/>
      <c r="AD1" s="79"/>
      <c r="AE1" s="79"/>
      <c r="AF1" s="79"/>
    </row>
    <row r="2" spans="1:32" s="279" customFormat="1" ht="30" customHeight="1" x14ac:dyDescent="0.25">
      <c r="A2" s="447" t="s">
        <v>747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278"/>
      <c r="AC2" s="278"/>
      <c r="AD2" s="278"/>
      <c r="AE2" s="278"/>
      <c r="AF2" s="278"/>
    </row>
    <row r="3" spans="1:32" s="279" customFormat="1" ht="30" customHeight="1" x14ac:dyDescent="0.25">
      <c r="A3" s="448" t="s">
        <v>552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278"/>
      <c r="AC3" s="278"/>
      <c r="AD3" s="278"/>
      <c r="AE3" s="278"/>
      <c r="AF3" s="278"/>
    </row>
    <row r="4" spans="1:32" s="279" customFormat="1" ht="30" customHeight="1" x14ac:dyDescent="0.25">
      <c r="A4" s="449" t="s">
        <v>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</row>
    <row r="5" spans="1:32" s="279" customFormat="1" ht="30" customHeight="1" x14ac:dyDescent="0.25">
      <c r="A5" s="450" t="s">
        <v>50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1:32" s="279" customFormat="1" ht="30" customHeight="1" x14ac:dyDescent="0.25">
      <c r="A6" s="386" t="s">
        <v>651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</row>
    <row r="7" spans="1:32" s="279" customFormat="1" ht="50.25" customHeight="1" x14ac:dyDescent="0.25">
      <c r="A7" s="443" t="s">
        <v>860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</row>
    <row r="8" spans="1:32" s="252" customFormat="1" ht="24.75" customHeight="1" x14ac:dyDescent="0.35">
      <c r="A8" s="280" t="s">
        <v>221</v>
      </c>
      <c r="B8" s="280"/>
      <c r="C8" s="281"/>
      <c r="D8" s="282"/>
      <c r="E8" s="282"/>
      <c r="F8" s="282"/>
      <c r="G8" s="282"/>
      <c r="H8" s="283"/>
      <c r="Z8" s="427" t="s">
        <v>649</v>
      </c>
      <c r="AA8" s="427"/>
    </row>
    <row r="9" spans="1:32" s="252" customFormat="1" ht="32.25" customHeight="1" x14ac:dyDescent="0.35">
      <c r="A9" s="439" t="s">
        <v>42</v>
      </c>
      <c r="B9" s="444" t="s">
        <v>861</v>
      </c>
      <c r="C9" s="444" t="s">
        <v>51</v>
      </c>
      <c r="D9" s="439" t="s">
        <v>3</v>
      </c>
      <c r="E9" s="444" t="s">
        <v>862</v>
      </c>
      <c r="F9" s="444" t="s">
        <v>51</v>
      </c>
      <c r="G9" s="444" t="s">
        <v>5</v>
      </c>
      <c r="H9" s="444" t="s">
        <v>217</v>
      </c>
      <c r="I9" s="436" t="s">
        <v>69</v>
      </c>
      <c r="J9" s="436"/>
      <c r="K9" s="436"/>
      <c r="L9" s="436" t="s">
        <v>771</v>
      </c>
      <c r="M9" s="436"/>
      <c r="N9" s="436"/>
      <c r="O9" s="436" t="s">
        <v>49</v>
      </c>
      <c r="P9" s="436"/>
      <c r="Q9" s="436"/>
      <c r="R9" s="436" t="s">
        <v>48</v>
      </c>
      <c r="S9" s="436"/>
      <c r="T9" s="436"/>
      <c r="U9" s="436" t="s">
        <v>772</v>
      </c>
      <c r="V9" s="436"/>
      <c r="W9" s="436"/>
      <c r="X9" s="437" t="s">
        <v>52</v>
      </c>
      <c r="Y9" s="437" t="s">
        <v>47</v>
      </c>
      <c r="Z9" s="439" t="s">
        <v>46</v>
      </c>
      <c r="AA9" s="441" t="s">
        <v>45</v>
      </c>
      <c r="AB9" s="433" t="s">
        <v>53</v>
      </c>
    </row>
    <row r="10" spans="1:32" s="252" customFormat="1" ht="62.25" customHeight="1" x14ac:dyDescent="0.35">
      <c r="A10" s="440"/>
      <c r="B10" s="445"/>
      <c r="C10" s="445"/>
      <c r="D10" s="440"/>
      <c r="E10" s="445"/>
      <c r="F10" s="445"/>
      <c r="G10" s="445"/>
      <c r="H10" s="445"/>
      <c r="I10" s="284" t="s">
        <v>44</v>
      </c>
      <c r="J10" s="285" t="s">
        <v>43</v>
      </c>
      <c r="K10" s="286" t="s">
        <v>42</v>
      </c>
      <c r="L10" s="284" t="s">
        <v>44</v>
      </c>
      <c r="M10" s="285" t="s">
        <v>43</v>
      </c>
      <c r="N10" s="286" t="s">
        <v>42</v>
      </c>
      <c r="O10" s="284" t="s">
        <v>44</v>
      </c>
      <c r="P10" s="285" t="s">
        <v>43</v>
      </c>
      <c r="Q10" s="286" t="s">
        <v>42</v>
      </c>
      <c r="R10" s="284" t="s">
        <v>44</v>
      </c>
      <c r="S10" s="285" t="s">
        <v>43</v>
      </c>
      <c r="T10" s="286" t="s">
        <v>42</v>
      </c>
      <c r="U10" s="284" t="s">
        <v>44</v>
      </c>
      <c r="V10" s="285" t="s">
        <v>43</v>
      </c>
      <c r="W10" s="286" t="s">
        <v>42</v>
      </c>
      <c r="X10" s="438"/>
      <c r="Y10" s="438"/>
      <c r="Z10" s="440"/>
      <c r="AA10" s="442"/>
      <c r="AB10" s="434"/>
    </row>
    <row r="11" spans="1:32" s="125" customFormat="1" ht="58.5" customHeight="1" x14ac:dyDescent="0.25">
      <c r="A11" s="257">
        <f t="shared" ref="A11:A29" si="0">RANK(AA11,AA$11:AA$29,0)</f>
        <v>1</v>
      </c>
      <c r="B11" s="258" t="s">
        <v>821</v>
      </c>
      <c r="C11" s="259" t="s">
        <v>351</v>
      </c>
      <c r="D11" s="260">
        <v>1</v>
      </c>
      <c r="E11" s="258" t="s">
        <v>822</v>
      </c>
      <c r="F11" s="259" t="s">
        <v>360</v>
      </c>
      <c r="G11" s="260" t="s">
        <v>362</v>
      </c>
      <c r="H11" s="260" t="s">
        <v>31</v>
      </c>
      <c r="I11" s="275">
        <v>223.5</v>
      </c>
      <c r="J11" s="276">
        <f>I11/3.3</f>
        <v>67.727272727272734</v>
      </c>
      <c r="K11" s="257">
        <f t="shared" ref="K11:K29" si="1">RANK(J11,J$11:J$29,0)</f>
        <v>1</v>
      </c>
      <c r="L11" s="275">
        <v>229.5</v>
      </c>
      <c r="M11" s="276">
        <f>L11/3.3</f>
        <v>69.545454545454547</v>
      </c>
      <c r="N11" s="257">
        <f t="shared" ref="N11:N29" si="2">RANK(M11,M$11:M$29,0)</f>
        <v>1</v>
      </c>
      <c r="O11" s="275">
        <v>218.5</v>
      </c>
      <c r="P11" s="276">
        <f>O11/3.3</f>
        <v>66.212121212121218</v>
      </c>
      <c r="Q11" s="257">
        <f t="shared" ref="Q11:Q29" si="3">RANK(P11,P$11:P$29,0)</f>
        <v>2</v>
      </c>
      <c r="R11" s="275">
        <v>222.5</v>
      </c>
      <c r="S11" s="276">
        <f>R11/3.3</f>
        <v>67.424242424242422</v>
      </c>
      <c r="T11" s="257">
        <f t="shared" ref="T11:T29" si="4">RANK(S11,S$11:S$29,0)</f>
        <v>2</v>
      </c>
      <c r="U11" s="275">
        <v>225.5</v>
      </c>
      <c r="V11" s="276">
        <f>U11/3.3</f>
        <v>68.333333333333343</v>
      </c>
      <c r="W11" s="257">
        <f t="shared" ref="W11:W29" si="5">RANK(V11,V$11:V$29,0)</f>
        <v>1</v>
      </c>
      <c r="X11" s="257"/>
      <c r="Y11" s="257"/>
      <c r="Z11" s="275">
        <f t="shared" ref="Z11:Z29" si="6">L11+U11+I11+O11+R11</f>
        <v>1119.5</v>
      </c>
      <c r="AA11" s="276">
        <f t="shared" ref="AA11:AA29" si="7">(M11+V11+J11+P11+S11)/5</f>
        <v>67.848484848484858</v>
      </c>
      <c r="AB11" s="257" t="s">
        <v>25</v>
      </c>
    </row>
    <row r="12" spans="1:32" s="125" customFormat="1" ht="58.5" customHeight="1" x14ac:dyDescent="0.25">
      <c r="A12" s="257">
        <f t="shared" si="0"/>
        <v>2</v>
      </c>
      <c r="B12" s="261" t="s">
        <v>823</v>
      </c>
      <c r="C12" s="259" t="s">
        <v>325</v>
      </c>
      <c r="D12" s="260">
        <v>1</v>
      </c>
      <c r="E12" s="258" t="s">
        <v>824</v>
      </c>
      <c r="F12" s="259" t="s">
        <v>336</v>
      </c>
      <c r="G12" s="260" t="s">
        <v>330</v>
      </c>
      <c r="H12" s="260" t="s">
        <v>24</v>
      </c>
      <c r="I12" s="275">
        <v>221.5</v>
      </c>
      <c r="J12" s="276">
        <f>I12/3.3</f>
        <v>67.121212121212125</v>
      </c>
      <c r="K12" s="257">
        <f t="shared" si="1"/>
        <v>3</v>
      </c>
      <c r="L12" s="275">
        <v>218.5</v>
      </c>
      <c r="M12" s="276">
        <f>L12/3.3</f>
        <v>66.212121212121218</v>
      </c>
      <c r="N12" s="257">
        <f t="shared" si="2"/>
        <v>5</v>
      </c>
      <c r="O12" s="275">
        <v>214</v>
      </c>
      <c r="P12" s="276">
        <f>O12/3.3</f>
        <v>64.848484848484858</v>
      </c>
      <c r="Q12" s="257">
        <f t="shared" si="3"/>
        <v>5</v>
      </c>
      <c r="R12" s="275">
        <v>224</v>
      </c>
      <c r="S12" s="276">
        <f>R12/3.3</f>
        <v>67.878787878787875</v>
      </c>
      <c r="T12" s="257">
        <f t="shared" si="4"/>
        <v>1</v>
      </c>
      <c r="U12" s="275">
        <v>219</v>
      </c>
      <c r="V12" s="276">
        <f>U12/3.3</f>
        <v>66.363636363636374</v>
      </c>
      <c r="W12" s="257">
        <f t="shared" si="5"/>
        <v>3</v>
      </c>
      <c r="X12" s="257"/>
      <c r="Y12" s="257"/>
      <c r="Z12" s="275">
        <f t="shared" si="6"/>
        <v>1097</v>
      </c>
      <c r="AA12" s="276">
        <f t="shared" si="7"/>
        <v>66.484848484848484</v>
      </c>
      <c r="AB12" s="257">
        <v>1</v>
      </c>
    </row>
    <row r="13" spans="1:32" s="125" customFormat="1" ht="58.5" customHeight="1" x14ac:dyDescent="0.25">
      <c r="A13" s="257">
        <f t="shared" si="0"/>
        <v>3</v>
      </c>
      <c r="B13" s="262" t="s">
        <v>825</v>
      </c>
      <c r="C13" s="263" t="s">
        <v>311</v>
      </c>
      <c r="D13" s="264" t="s">
        <v>25</v>
      </c>
      <c r="E13" s="258" t="s">
        <v>826</v>
      </c>
      <c r="F13" s="263" t="s">
        <v>299</v>
      </c>
      <c r="G13" s="264" t="s">
        <v>296</v>
      </c>
      <c r="H13" s="260" t="s">
        <v>82</v>
      </c>
      <c r="I13" s="275">
        <v>221.5</v>
      </c>
      <c r="J13" s="276">
        <f>I13/3.3</f>
        <v>67.121212121212125</v>
      </c>
      <c r="K13" s="257">
        <f t="shared" si="1"/>
        <v>3</v>
      </c>
      <c r="L13" s="275">
        <v>221</v>
      </c>
      <c r="M13" s="276">
        <f>L13/3.3</f>
        <v>66.969696969696969</v>
      </c>
      <c r="N13" s="257">
        <f t="shared" si="2"/>
        <v>3</v>
      </c>
      <c r="O13" s="275">
        <v>213</v>
      </c>
      <c r="P13" s="276">
        <f>O13/3.3</f>
        <v>64.545454545454547</v>
      </c>
      <c r="Q13" s="257">
        <f t="shared" si="3"/>
        <v>6</v>
      </c>
      <c r="R13" s="275">
        <v>214</v>
      </c>
      <c r="S13" s="276">
        <f>R13/3.3</f>
        <v>64.848484848484858</v>
      </c>
      <c r="T13" s="257">
        <f t="shared" si="4"/>
        <v>7</v>
      </c>
      <c r="U13" s="275">
        <v>222</v>
      </c>
      <c r="V13" s="276">
        <f>U13/3.3</f>
        <v>67.27272727272728</v>
      </c>
      <c r="W13" s="257">
        <f t="shared" si="5"/>
        <v>2</v>
      </c>
      <c r="X13" s="257"/>
      <c r="Y13" s="257"/>
      <c r="Z13" s="275">
        <f t="shared" si="6"/>
        <v>1091.5</v>
      </c>
      <c r="AA13" s="276">
        <f t="shared" si="7"/>
        <v>66.151515151515156</v>
      </c>
      <c r="AB13" s="257">
        <v>1</v>
      </c>
    </row>
    <row r="14" spans="1:32" s="125" customFormat="1" ht="58.5" customHeight="1" x14ac:dyDescent="0.25">
      <c r="A14" s="257">
        <f t="shared" si="0"/>
        <v>4</v>
      </c>
      <c r="B14" s="258" t="s">
        <v>821</v>
      </c>
      <c r="C14" s="259" t="s">
        <v>351</v>
      </c>
      <c r="D14" s="260">
        <v>1</v>
      </c>
      <c r="E14" s="258" t="s">
        <v>827</v>
      </c>
      <c r="F14" s="259" t="s">
        <v>361</v>
      </c>
      <c r="G14" s="260" t="s">
        <v>16</v>
      </c>
      <c r="H14" s="260" t="s">
        <v>31</v>
      </c>
      <c r="I14" s="275">
        <v>222.5</v>
      </c>
      <c r="J14" s="276">
        <f>I14/3.3</f>
        <v>67.424242424242422</v>
      </c>
      <c r="K14" s="257">
        <f t="shared" si="1"/>
        <v>2</v>
      </c>
      <c r="L14" s="275">
        <v>220.5</v>
      </c>
      <c r="M14" s="276">
        <f>L14/3.3</f>
        <v>66.818181818181827</v>
      </c>
      <c r="N14" s="257">
        <f t="shared" si="2"/>
        <v>4</v>
      </c>
      <c r="O14" s="275">
        <v>212.5</v>
      </c>
      <c r="P14" s="276">
        <f>O14/3.3</f>
        <v>64.393939393939391</v>
      </c>
      <c r="Q14" s="257">
        <f t="shared" si="3"/>
        <v>8</v>
      </c>
      <c r="R14" s="275">
        <v>217</v>
      </c>
      <c r="S14" s="276">
        <f>R14/3.3</f>
        <v>65.757575757575765</v>
      </c>
      <c r="T14" s="257">
        <f t="shared" si="4"/>
        <v>5</v>
      </c>
      <c r="U14" s="275">
        <v>218.5</v>
      </c>
      <c r="V14" s="276">
        <f>U14/3.3</f>
        <v>66.212121212121218</v>
      </c>
      <c r="W14" s="257">
        <f t="shared" si="5"/>
        <v>5</v>
      </c>
      <c r="X14" s="257"/>
      <c r="Y14" s="257"/>
      <c r="Z14" s="275">
        <f t="shared" si="6"/>
        <v>1091</v>
      </c>
      <c r="AA14" s="276">
        <f t="shared" si="7"/>
        <v>66.121212121212125</v>
      </c>
      <c r="AB14" s="257">
        <v>1</v>
      </c>
    </row>
    <row r="15" spans="1:32" s="125" customFormat="1" ht="58.5" customHeight="1" x14ac:dyDescent="0.25">
      <c r="A15" s="257">
        <f t="shared" si="0"/>
        <v>5</v>
      </c>
      <c r="B15" s="262" t="s">
        <v>828</v>
      </c>
      <c r="C15" s="263" t="s">
        <v>11</v>
      </c>
      <c r="D15" s="264">
        <v>1</v>
      </c>
      <c r="E15" s="258" t="s">
        <v>829</v>
      </c>
      <c r="F15" s="263" t="s">
        <v>202</v>
      </c>
      <c r="G15" s="264" t="s">
        <v>200</v>
      </c>
      <c r="H15" s="260" t="s">
        <v>288</v>
      </c>
      <c r="I15" s="275">
        <v>220.5</v>
      </c>
      <c r="J15" s="276">
        <f>I15/3.3</f>
        <v>66.818181818181827</v>
      </c>
      <c r="K15" s="257">
        <f t="shared" si="1"/>
        <v>6</v>
      </c>
      <c r="L15" s="275">
        <v>215.5</v>
      </c>
      <c r="M15" s="276">
        <f>L15/3.3</f>
        <v>65.303030303030312</v>
      </c>
      <c r="N15" s="257">
        <f t="shared" si="2"/>
        <v>6</v>
      </c>
      <c r="O15" s="275">
        <v>219</v>
      </c>
      <c r="P15" s="276">
        <f>O15/3.3</f>
        <v>66.363636363636374</v>
      </c>
      <c r="Q15" s="257">
        <f t="shared" si="3"/>
        <v>1</v>
      </c>
      <c r="R15" s="275">
        <v>215</v>
      </c>
      <c r="S15" s="276">
        <f>R15/3.3</f>
        <v>65.151515151515156</v>
      </c>
      <c r="T15" s="257">
        <f t="shared" si="4"/>
        <v>6</v>
      </c>
      <c r="U15" s="275">
        <v>219</v>
      </c>
      <c r="V15" s="276">
        <f>U15/3.3</f>
        <v>66.363636363636374</v>
      </c>
      <c r="W15" s="257">
        <f t="shared" si="5"/>
        <v>3</v>
      </c>
      <c r="X15" s="257"/>
      <c r="Y15" s="257"/>
      <c r="Z15" s="275">
        <f t="shared" si="6"/>
        <v>1089</v>
      </c>
      <c r="AA15" s="276">
        <f t="shared" si="7"/>
        <v>66</v>
      </c>
      <c r="AB15" s="257">
        <v>1</v>
      </c>
    </row>
    <row r="16" spans="1:32" s="125" customFormat="1" ht="58.5" customHeight="1" x14ac:dyDescent="0.25">
      <c r="A16" s="257">
        <f t="shared" si="0"/>
        <v>6</v>
      </c>
      <c r="B16" s="262" t="s">
        <v>830</v>
      </c>
      <c r="C16" s="259" t="s">
        <v>508</v>
      </c>
      <c r="D16" s="260">
        <v>3</v>
      </c>
      <c r="E16" s="258" t="s">
        <v>831</v>
      </c>
      <c r="F16" s="259" t="s">
        <v>589</v>
      </c>
      <c r="G16" s="260" t="s">
        <v>561</v>
      </c>
      <c r="H16" s="260" t="s">
        <v>493</v>
      </c>
      <c r="I16" s="275">
        <v>222.5</v>
      </c>
      <c r="J16" s="276">
        <f>I16/3.3-0.5</f>
        <v>66.924242424242422</v>
      </c>
      <c r="K16" s="257">
        <f t="shared" si="1"/>
        <v>5</v>
      </c>
      <c r="L16" s="275">
        <v>217</v>
      </c>
      <c r="M16" s="276">
        <f>L16/3.3-0.5</f>
        <v>65.257575757575765</v>
      </c>
      <c r="N16" s="257">
        <f t="shared" si="2"/>
        <v>7</v>
      </c>
      <c r="O16" s="275">
        <v>216.5</v>
      </c>
      <c r="P16" s="276">
        <f>O16/3.3-0.5</f>
        <v>65.106060606060609</v>
      </c>
      <c r="Q16" s="257">
        <f t="shared" si="3"/>
        <v>4</v>
      </c>
      <c r="R16" s="275">
        <v>220</v>
      </c>
      <c r="S16" s="276">
        <f>R16/3.3-0.5</f>
        <v>66.166666666666671</v>
      </c>
      <c r="T16" s="257">
        <f t="shared" si="4"/>
        <v>4</v>
      </c>
      <c r="U16" s="275">
        <v>213.5</v>
      </c>
      <c r="V16" s="276">
        <f>U16/3.3-0.5</f>
        <v>64.196969696969703</v>
      </c>
      <c r="W16" s="257">
        <f t="shared" si="5"/>
        <v>15</v>
      </c>
      <c r="X16" s="257"/>
      <c r="Y16" s="257">
        <v>1</v>
      </c>
      <c r="Z16" s="275">
        <f t="shared" si="6"/>
        <v>1089.5</v>
      </c>
      <c r="AA16" s="276">
        <f t="shared" si="7"/>
        <v>65.530303030303031</v>
      </c>
      <c r="AB16" s="257">
        <v>1</v>
      </c>
    </row>
    <row r="17" spans="1:28" s="125" customFormat="1" ht="58.5" customHeight="1" x14ac:dyDescent="0.25">
      <c r="A17" s="257">
        <f t="shared" si="0"/>
        <v>7</v>
      </c>
      <c r="B17" s="265" t="s">
        <v>832</v>
      </c>
      <c r="C17" s="259" t="s">
        <v>495</v>
      </c>
      <c r="D17" s="260" t="s">
        <v>6</v>
      </c>
      <c r="E17" s="258" t="s">
        <v>833</v>
      </c>
      <c r="F17" s="259" t="s">
        <v>587</v>
      </c>
      <c r="G17" s="260" t="s">
        <v>588</v>
      </c>
      <c r="H17" s="260" t="s">
        <v>493</v>
      </c>
      <c r="I17" s="275">
        <v>211.5</v>
      </c>
      <c r="J17" s="276">
        <f>I17/3.3</f>
        <v>64.090909090909093</v>
      </c>
      <c r="K17" s="257">
        <f t="shared" si="1"/>
        <v>14</v>
      </c>
      <c r="L17" s="275">
        <v>221.5</v>
      </c>
      <c r="M17" s="276">
        <f>L17/3.3</f>
        <v>67.121212121212125</v>
      </c>
      <c r="N17" s="257">
        <f t="shared" si="2"/>
        <v>2</v>
      </c>
      <c r="O17" s="275">
        <v>212</v>
      </c>
      <c r="P17" s="276">
        <f>O17/3.3</f>
        <v>64.242424242424249</v>
      </c>
      <c r="Q17" s="257">
        <f t="shared" si="3"/>
        <v>9</v>
      </c>
      <c r="R17" s="275">
        <v>205</v>
      </c>
      <c r="S17" s="276">
        <f>R17/3.3</f>
        <v>62.121212121212125</v>
      </c>
      <c r="T17" s="257">
        <f t="shared" si="4"/>
        <v>15</v>
      </c>
      <c r="U17" s="275">
        <v>215.5</v>
      </c>
      <c r="V17" s="276">
        <f>U17/3.3</f>
        <v>65.303030303030312</v>
      </c>
      <c r="W17" s="257">
        <f t="shared" si="5"/>
        <v>7</v>
      </c>
      <c r="X17" s="257"/>
      <c r="Y17" s="257"/>
      <c r="Z17" s="275">
        <f t="shared" si="6"/>
        <v>1065.5</v>
      </c>
      <c r="AA17" s="276">
        <f t="shared" si="7"/>
        <v>64.575757575757578</v>
      </c>
      <c r="AB17" s="257">
        <v>2</v>
      </c>
    </row>
    <row r="18" spans="1:28" s="125" customFormat="1" ht="58.5" customHeight="1" x14ac:dyDescent="0.25">
      <c r="A18" s="257">
        <f t="shared" si="0"/>
        <v>8</v>
      </c>
      <c r="B18" s="261" t="s">
        <v>834</v>
      </c>
      <c r="C18" s="259" t="s">
        <v>343</v>
      </c>
      <c r="D18" s="260">
        <v>1</v>
      </c>
      <c r="E18" s="258" t="s">
        <v>835</v>
      </c>
      <c r="F18" s="259" t="s">
        <v>339</v>
      </c>
      <c r="G18" s="260" t="s">
        <v>333</v>
      </c>
      <c r="H18" s="260" t="s">
        <v>24</v>
      </c>
      <c r="I18" s="275">
        <v>210.5</v>
      </c>
      <c r="J18" s="276">
        <f>I18/3.3-0.5</f>
        <v>63.287878787878789</v>
      </c>
      <c r="K18" s="257">
        <f t="shared" si="1"/>
        <v>15</v>
      </c>
      <c r="L18" s="275">
        <v>214.5</v>
      </c>
      <c r="M18" s="276">
        <f>L18/3.3-0.5</f>
        <v>64.5</v>
      </c>
      <c r="N18" s="257">
        <f t="shared" si="2"/>
        <v>8</v>
      </c>
      <c r="O18" s="275">
        <v>217</v>
      </c>
      <c r="P18" s="276">
        <f>O18/3.3-0.5</f>
        <v>65.257575757575765</v>
      </c>
      <c r="Q18" s="257">
        <f t="shared" si="3"/>
        <v>3</v>
      </c>
      <c r="R18" s="275">
        <v>214.5</v>
      </c>
      <c r="S18" s="276">
        <f>R18/3.3-0.5</f>
        <v>64.5</v>
      </c>
      <c r="T18" s="257">
        <f t="shared" si="4"/>
        <v>8</v>
      </c>
      <c r="U18" s="275">
        <v>216.5</v>
      </c>
      <c r="V18" s="276">
        <f>U18/3.3-0.5</f>
        <v>65.106060606060609</v>
      </c>
      <c r="W18" s="257">
        <f t="shared" si="5"/>
        <v>10</v>
      </c>
      <c r="X18" s="257"/>
      <c r="Y18" s="257">
        <v>1</v>
      </c>
      <c r="Z18" s="275">
        <f t="shared" si="6"/>
        <v>1073</v>
      </c>
      <c r="AA18" s="276">
        <f t="shared" si="7"/>
        <v>64.530303030303031</v>
      </c>
      <c r="AB18" s="257">
        <v>2</v>
      </c>
    </row>
    <row r="19" spans="1:28" s="125" customFormat="1" ht="58.5" customHeight="1" x14ac:dyDescent="0.25">
      <c r="A19" s="257">
        <f t="shared" si="0"/>
        <v>9</v>
      </c>
      <c r="B19" s="262" t="s">
        <v>836</v>
      </c>
      <c r="C19" s="266" t="s">
        <v>89</v>
      </c>
      <c r="D19" s="260" t="s">
        <v>6</v>
      </c>
      <c r="E19" s="267" t="s">
        <v>837</v>
      </c>
      <c r="F19" s="259" t="s">
        <v>90</v>
      </c>
      <c r="G19" s="260" t="s">
        <v>91</v>
      </c>
      <c r="H19" s="260" t="s">
        <v>493</v>
      </c>
      <c r="I19" s="275">
        <v>218.5</v>
      </c>
      <c r="J19" s="276">
        <f t="shared" ref="J19:J24" si="8">I19/3.3</f>
        <v>66.212121212121218</v>
      </c>
      <c r="K19" s="257">
        <f t="shared" si="1"/>
        <v>7</v>
      </c>
      <c r="L19" s="275">
        <v>208.5</v>
      </c>
      <c r="M19" s="276">
        <f t="shared" ref="M19:M24" si="9">L19/3.3</f>
        <v>63.181818181818187</v>
      </c>
      <c r="N19" s="257">
        <f t="shared" si="2"/>
        <v>14</v>
      </c>
      <c r="O19" s="275">
        <v>213</v>
      </c>
      <c r="P19" s="276">
        <f t="shared" ref="P19:P24" si="10">O19/3.3</f>
        <v>64.545454545454547</v>
      </c>
      <c r="Q19" s="257">
        <f t="shared" si="3"/>
        <v>6</v>
      </c>
      <c r="R19" s="275">
        <v>209</v>
      </c>
      <c r="S19" s="276">
        <f t="shared" ref="S19:S24" si="11">R19/3.3</f>
        <v>63.333333333333336</v>
      </c>
      <c r="T19" s="257">
        <f t="shared" si="4"/>
        <v>9</v>
      </c>
      <c r="U19" s="275">
        <v>215</v>
      </c>
      <c r="V19" s="276">
        <f t="shared" ref="V19:V24" si="12">U19/3.3</f>
        <v>65.151515151515156</v>
      </c>
      <c r="W19" s="257">
        <f t="shared" si="5"/>
        <v>9</v>
      </c>
      <c r="X19" s="257"/>
      <c r="Y19" s="257"/>
      <c r="Z19" s="275">
        <f t="shared" si="6"/>
        <v>1064</v>
      </c>
      <c r="AA19" s="276">
        <f t="shared" si="7"/>
        <v>64.484848484848484</v>
      </c>
      <c r="AB19" s="257">
        <v>2</v>
      </c>
    </row>
    <row r="20" spans="1:28" s="125" customFormat="1" ht="58.5" customHeight="1" x14ac:dyDescent="0.25">
      <c r="A20" s="257">
        <f t="shared" si="0"/>
        <v>10</v>
      </c>
      <c r="B20" s="268" t="s">
        <v>838</v>
      </c>
      <c r="C20" s="269" t="s">
        <v>32</v>
      </c>
      <c r="D20" s="270" t="s">
        <v>25</v>
      </c>
      <c r="E20" s="258" t="s">
        <v>839</v>
      </c>
      <c r="F20" s="259" t="s">
        <v>279</v>
      </c>
      <c r="G20" s="260" t="s">
        <v>16</v>
      </c>
      <c r="H20" s="260" t="s">
        <v>31</v>
      </c>
      <c r="I20" s="275">
        <v>205</v>
      </c>
      <c r="J20" s="276">
        <f t="shared" si="8"/>
        <v>62.121212121212125</v>
      </c>
      <c r="K20" s="257">
        <f t="shared" si="1"/>
        <v>17</v>
      </c>
      <c r="L20" s="275">
        <v>212</v>
      </c>
      <c r="M20" s="276">
        <f t="shared" si="9"/>
        <v>64.242424242424249</v>
      </c>
      <c r="N20" s="257">
        <f t="shared" si="2"/>
        <v>9</v>
      </c>
      <c r="O20" s="275">
        <v>211</v>
      </c>
      <c r="P20" s="276">
        <f t="shared" si="10"/>
        <v>63.939393939393945</v>
      </c>
      <c r="Q20" s="257">
        <f t="shared" si="3"/>
        <v>10</v>
      </c>
      <c r="R20" s="275">
        <v>221</v>
      </c>
      <c r="S20" s="276">
        <f t="shared" si="11"/>
        <v>66.969696969696969</v>
      </c>
      <c r="T20" s="257">
        <f t="shared" si="4"/>
        <v>3</v>
      </c>
      <c r="U20" s="275">
        <v>209</v>
      </c>
      <c r="V20" s="276">
        <f t="shared" si="12"/>
        <v>63.333333333333336</v>
      </c>
      <c r="W20" s="257">
        <f t="shared" si="5"/>
        <v>17</v>
      </c>
      <c r="X20" s="257"/>
      <c r="Y20" s="257"/>
      <c r="Z20" s="275">
        <f t="shared" si="6"/>
        <v>1058</v>
      </c>
      <c r="AA20" s="276">
        <f t="shared" si="7"/>
        <v>64.121212121212125</v>
      </c>
      <c r="AB20" s="257">
        <v>2</v>
      </c>
    </row>
    <row r="21" spans="1:28" s="125" customFormat="1" ht="58.5" customHeight="1" x14ac:dyDescent="0.25">
      <c r="A21" s="257">
        <f t="shared" si="0"/>
        <v>11</v>
      </c>
      <c r="B21" s="262" t="s">
        <v>840</v>
      </c>
      <c r="C21" s="259" t="s">
        <v>68</v>
      </c>
      <c r="D21" s="260" t="s">
        <v>7</v>
      </c>
      <c r="E21" s="258" t="s">
        <v>841</v>
      </c>
      <c r="F21" s="259" t="s">
        <v>66</v>
      </c>
      <c r="G21" s="260" t="s">
        <v>67</v>
      </c>
      <c r="H21" s="260" t="s">
        <v>18</v>
      </c>
      <c r="I21" s="275">
        <v>215.5</v>
      </c>
      <c r="J21" s="276">
        <f t="shared" si="8"/>
        <v>65.303030303030312</v>
      </c>
      <c r="K21" s="257">
        <f t="shared" si="1"/>
        <v>8</v>
      </c>
      <c r="L21" s="275">
        <v>211.5</v>
      </c>
      <c r="M21" s="276">
        <f t="shared" si="9"/>
        <v>64.090909090909093</v>
      </c>
      <c r="N21" s="257">
        <f t="shared" si="2"/>
        <v>10</v>
      </c>
      <c r="O21" s="275">
        <v>210</v>
      </c>
      <c r="P21" s="276">
        <f t="shared" si="10"/>
        <v>63.63636363636364</v>
      </c>
      <c r="Q21" s="257">
        <f t="shared" si="3"/>
        <v>13</v>
      </c>
      <c r="R21" s="275">
        <v>208</v>
      </c>
      <c r="S21" s="276">
        <f t="shared" si="11"/>
        <v>63.030303030303031</v>
      </c>
      <c r="T21" s="257">
        <f t="shared" si="4"/>
        <v>12</v>
      </c>
      <c r="U21" s="275">
        <v>212.5</v>
      </c>
      <c r="V21" s="276">
        <f t="shared" si="12"/>
        <v>64.393939393939391</v>
      </c>
      <c r="W21" s="257">
        <f t="shared" si="5"/>
        <v>14</v>
      </c>
      <c r="X21" s="257"/>
      <c r="Y21" s="257"/>
      <c r="Z21" s="275">
        <f t="shared" si="6"/>
        <v>1057.5</v>
      </c>
      <c r="AA21" s="276">
        <f t="shared" si="7"/>
        <v>64.090909090909093</v>
      </c>
      <c r="AB21" s="257">
        <v>2</v>
      </c>
    </row>
    <row r="22" spans="1:28" s="125" customFormat="1" ht="58.5" customHeight="1" x14ac:dyDescent="0.25">
      <c r="A22" s="257">
        <f t="shared" si="0"/>
        <v>12</v>
      </c>
      <c r="B22" s="262" t="s">
        <v>842</v>
      </c>
      <c r="C22" s="271">
        <v>47404</v>
      </c>
      <c r="D22" s="272">
        <v>2</v>
      </c>
      <c r="E22" s="262" t="s">
        <v>843</v>
      </c>
      <c r="F22" s="259" t="s">
        <v>151</v>
      </c>
      <c r="G22" s="260" t="s">
        <v>178</v>
      </c>
      <c r="H22" s="260" t="s">
        <v>288</v>
      </c>
      <c r="I22" s="275">
        <v>213</v>
      </c>
      <c r="J22" s="276">
        <f t="shared" si="8"/>
        <v>64.545454545454547</v>
      </c>
      <c r="K22" s="257">
        <f t="shared" si="1"/>
        <v>10</v>
      </c>
      <c r="L22" s="275">
        <v>210</v>
      </c>
      <c r="M22" s="276">
        <f t="shared" si="9"/>
        <v>63.63636363636364</v>
      </c>
      <c r="N22" s="257">
        <f t="shared" si="2"/>
        <v>13</v>
      </c>
      <c r="O22" s="275">
        <v>211</v>
      </c>
      <c r="P22" s="276">
        <f t="shared" si="10"/>
        <v>63.939393939393945</v>
      </c>
      <c r="Q22" s="257">
        <f t="shared" si="3"/>
        <v>10</v>
      </c>
      <c r="R22" s="275">
        <v>208.5</v>
      </c>
      <c r="S22" s="276">
        <f t="shared" si="11"/>
        <v>63.181818181818187</v>
      </c>
      <c r="T22" s="257">
        <f t="shared" si="4"/>
        <v>10</v>
      </c>
      <c r="U22" s="275">
        <v>214.5</v>
      </c>
      <c r="V22" s="276">
        <f t="shared" si="12"/>
        <v>65</v>
      </c>
      <c r="W22" s="257">
        <f t="shared" si="5"/>
        <v>11</v>
      </c>
      <c r="X22" s="257"/>
      <c r="Y22" s="257"/>
      <c r="Z22" s="275">
        <f t="shared" si="6"/>
        <v>1057</v>
      </c>
      <c r="AA22" s="276">
        <f t="shared" si="7"/>
        <v>64.060606060606062</v>
      </c>
      <c r="AB22" s="257">
        <v>2</v>
      </c>
    </row>
    <row r="23" spans="1:28" s="125" customFormat="1" ht="58.5" customHeight="1" x14ac:dyDescent="0.25">
      <c r="A23" s="257">
        <f t="shared" si="0"/>
        <v>13</v>
      </c>
      <c r="B23" s="261" t="s">
        <v>844</v>
      </c>
      <c r="C23" s="259" t="s">
        <v>309</v>
      </c>
      <c r="D23" s="260">
        <v>1</v>
      </c>
      <c r="E23" s="258" t="s">
        <v>845</v>
      </c>
      <c r="F23" s="259" t="s">
        <v>318</v>
      </c>
      <c r="G23" s="260" t="s">
        <v>306</v>
      </c>
      <c r="H23" s="260" t="s">
        <v>288</v>
      </c>
      <c r="I23" s="275">
        <v>213.5</v>
      </c>
      <c r="J23" s="276">
        <f t="shared" si="8"/>
        <v>64.696969696969703</v>
      </c>
      <c r="K23" s="257">
        <f t="shared" si="1"/>
        <v>9</v>
      </c>
      <c r="L23" s="275">
        <v>210.5</v>
      </c>
      <c r="M23" s="276">
        <f t="shared" si="9"/>
        <v>63.787878787878789</v>
      </c>
      <c r="N23" s="257">
        <f t="shared" si="2"/>
        <v>11</v>
      </c>
      <c r="O23" s="275">
        <v>208</v>
      </c>
      <c r="P23" s="276">
        <f t="shared" si="10"/>
        <v>63.030303030303031</v>
      </c>
      <c r="Q23" s="257">
        <f t="shared" si="3"/>
        <v>15</v>
      </c>
      <c r="R23" s="275">
        <v>208</v>
      </c>
      <c r="S23" s="276">
        <f t="shared" si="11"/>
        <v>63.030303030303031</v>
      </c>
      <c r="T23" s="257">
        <f t="shared" si="4"/>
        <v>12</v>
      </c>
      <c r="U23" s="275">
        <v>216</v>
      </c>
      <c r="V23" s="276">
        <f t="shared" si="12"/>
        <v>65.454545454545453</v>
      </c>
      <c r="W23" s="257">
        <f t="shared" si="5"/>
        <v>6</v>
      </c>
      <c r="X23" s="257"/>
      <c r="Y23" s="257"/>
      <c r="Z23" s="275">
        <f t="shared" si="6"/>
        <v>1056</v>
      </c>
      <c r="AA23" s="276">
        <f t="shared" si="7"/>
        <v>64</v>
      </c>
      <c r="AB23" s="257">
        <v>2</v>
      </c>
    </row>
    <row r="24" spans="1:28" s="125" customFormat="1" ht="58.5" customHeight="1" x14ac:dyDescent="0.25">
      <c r="A24" s="257">
        <f t="shared" si="0"/>
        <v>14</v>
      </c>
      <c r="B24" s="262" t="s">
        <v>846</v>
      </c>
      <c r="C24" s="259" t="s">
        <v>510</v>
      </c>
      <c r="D24" s="260" t="s">
        <v>25</v>
      </c>
      <c r="E24" s="258" t="s">
        <v>833</v>
      </c>
      <c r="F24" s="259" t="s">
        <v>587</v>
      </c>
      <c r="G24" s="260" t="s">
        <v>588</v>
      </c>
      <c r="H24" s="260" t="s">
        <v>493</v>
      </c>
      <c r="I24" s="275">
        <v>212.5</v>
      </c>
      <c r="J24" s="276">
        <f t="shared" si="8"/>
        <v>64.393939393939391</v>
      </c>
      <c r="K24" s="257">
        <f t="shared" si="1"/>
        <v>12</v>
      </c>
      <c r="L24" s="275">
        <v>208.5</v>
      </c>
      <c r="M24" s="276">
        <f t="shared" si="9"/>
        <v>63.181818181818187</v>
      </c>
      <c r="N24" s="257">
        <f t="shared" si="2"/>
        <v>14</v>
      </c>
      <c r="O24" s="275">
        <v>209.5</v>
      </c>
      <c r="P24" s="276">
        <f t="shared" si="10"/>
        <v>63.484848484848492</v>
      </c>
      <c r="Q24" s="257">
        <f t="shared" si="3"/>
        <v>14</v>
      </c>
      <c r="R24" s="275">
        <v>203.5</v>
      </c>
      <c r="S24" s="276">
        <f t="shared" si="11"/>
        <v>61.666666666666671</v>
      </c>
      <c r="T24" s="257">
        <f t="shared" si="4"/>
        <v>17</v>
      </c>
      <c r="U24" s="275">
        <v>215.5</v>
      </c>
      <c r="V24" s="276">
        <f t="shared" si="12"/>
        <v>65.303030303030312</v>
      </c>
      <c r="W24" s="257">
        <f t="shared" si="5"/>
        <v>7</v>
      </c>
      <c r="X24" s="257"/>
      <c r="Y24" s="257"/>
      <c r="Z24" s="275">
        <f t="shared" si="6"/>
        <v>1049.5</v>
      </c>
      <c r="AA24" s="276">
        <f t="shared" si="7"/>
        <v>63.606060606060609</v>
      </c>
      <c r="AB24" s="257">
        <v>2</v>
      </c>
    </row>
    <row r="25" spans="1:28" s="125" customFormat="1" ht="58.5" customHeight="1" x14ac:dyDescent="0.25">
      <c r="A25" s="257">
        <f t="shared" si="0"/>
        <v>15</v>
      </c>
      <c r="B25" s="262" t="s">
        <v>847</v>
      </c>
      <c r="C25" s="259" t="s">
        <v>11</v>
      </c>
      <c r="D25" s="260" t="s">
        <v>6</v>
      </c>
      <c r="E25" s="258" t="s">
        <v>848</v>
      </c>
      <c r="F25" s="259" t="s">
        <v>435</v>
      </c>
      <c r="G25" s="260" t="s">
        <v>288</v>
      </c>
      <c r="H25" s="260" t="s">
        <v>288</v>
      </c>
      <c r="I25" s="275">
        <v>214.5</v>
      </c>
      <c r="J25" s="276">
        <f>I25/3.3-0.5</f>
        <v>64.5</v>
      </c>
      <c r="K25" s="257">
        <f t="shared" si="1"/>
        <v>11</v>
      </c>
      <c r="L25" s="275">
        <v>212</v>
      </c>
      <c r="M25" s="276">
        <f>L25/3.3-0.5</f>
        <v>63.742424242424249</v>
      </c>
      <c r="N25" s="257">
        <f t="shared" si="2"/>
        <v>12</v>
      </c>
      <c r="O25" s="275">
        <v>206.5</v>
      </c>
      <c r="P25" s="276">
        <f>O25/3.3-0.5</f>
        <v>62.075757575757578</v>
      </c>
      <c r="Q25" s="257">
        <f t="shared" si="3"/>
        <v>19</v>
      </c>
      <c r="R25" s="275">
        <v>207</v>
      </c>
      <c r="S25" s="276">
        <f>R25/3.3-0.5</f>
        <v>62.227272727272734</v>
      </c>
      <c r="T25" s="257">
        <f t="shared" si="4"/>
        <v>14</v>
      </c>
      <c r="U25" s="275">
        <v>212</v>
      </c>
      <c r="V25" s="276">
        <f>U25/3.3-0.5</f>
        <v>63.742424242424249</v>
      </c>
      <c r="W25" s="257">
        <f t="shared" si="5"/>
        <v>16</v>
      </c>
      <c r="X25" s="257"/>
      <c r="Y25" s="257">
        <v>1</v>
      </c>
      <c r="Z25" s="275">
        <f t="shared" si="6"/>
        <v>1052</v>
      </c>
      <c r="AA25" s="276">
        <f t="shared" si="7"/>
        <v>63.257575757575765</v>
      </c>
      <c r="AB25" s="257">
        <v>2</v>
      </c>
    </row>
    <row r="26" spans="1:28" s="125" customFormat="1" ht="58.5" customHeight="1" x14ac:dyDescent="0.25">
      <c r="A26" s="257">
        <f t="shared" si="0"/>
        <v>16</v>
      </c>
      <c r="B26" s="261" t="s">
        <v>849</v>
      </c>
      <c r="C26" s="259" t="s">
        <v>344</v>
      </c>
      <c r="D26" s="260">
        <v>1</v>
      </c>
      <c r="E26" s="258" t="s">
        <v>824</v>
      </c>
      <c r="F26" s="259" t="s">
        <v>336</v>
      </c>
      <c r="G26" s="260" t="s">
        <v>330</v>
      </c>
      <c r="H26" s="260" t="s">
        <v>24</v>
      </c>
      <c r="I26" s="275">
        <v>212.5</v>
      </c>
      <c r="J26" s="276">
        <f>I26/3.3</f>
        <v>64.393939393939391</v>
      </c>
      <c r="K26" s="257">
        <f t="shared" si="1"/>
        <v>12</v>
      </c>
      <c r="L26" s="275">
        <v>203</v>
      </c>
      <c r="M26" s="276">
        <f>L26/3.3</f>
        <v>61.515151515151516</v>
      </c>
      <c r="N26" s="257">
        <f t="shared" si="2"/>
        <v>17</v>
      </c>
      <c r="O26" s="275">
        <v>206.5</v>
      </c>
      <c r="P26" s="276">
        <f>O26/3.3</f>
        <v>62.575757575757578</v>
      </c>
      <c r="Q26" s="257">
        <f t="shared" si="3"/>
        <v>16</v>
      </c>
      <c r="R26" s="275">
        <v>205</v>
      </c>
      <c r="S26" s="276">
        <f>R26/3.3</f>
        <v>62.121212121212125</v>
      </c>
      <c r="T26" s="257">
        <f t="shared" si="4"/>
        <v>15</v>
      </c>
      <c r="U26" s="275">
        <v>213</v>
      </c>
      <c r="V26" s="276">
        <f>U26/3.3</f>
        <v>64.545454545454547</v>
      </c>
      <c r="W26" s="257">
        <f t="shared" si="5"/>
        <v>12</v>
      </c>
      <c r="X26" s="257"/>
      <c r="Y26" s="257"/>
      <c r="Z26" s="275">
        <f t="shared" si="6"/>
        <v>1040</v>
      </c>
      <c r="AA26" s="276">
        <f t="shared" si="7"/>
        <v>63.030303030303024</v>
      </c>
      <c r="AB26" s="257">
        <v>2</v>
      </c>
    </row>
    <row r="27" spans="1:28" s="125" customFormat="1" ht="58.5" customHeight="1" x14ac:dyDescent="0.25">
      <c r="A27" s="257">
        <f t="shared" si="0"/>
        <v>17</v>
      </c>
      <c r="B27" s="262" t="s">
        <v>850</v>
      </c>
      <c r="C27" s="259" t="s">
        <v>283</v>
      </c>
      <c r="D27" s="260">
        <v>3</v>
      </c>
      <c r="E27" s="262" t="s">
        <v>851</v>
      </c>
      <c r="F27" s="259" t="s">
        <v>255</v>
      </c>
      <c r="G27" s="260" t="s">
        <v>288</v>
      </c>
      <c r="H27" s="260" t="s">
        <v>288</v>
      </c>
      <c r="I27" s="275">
        <v>210</v>
      </c>
      <c r="J27" s="276">
        <f>I27/3.3-0.5</f>
        <v>63.13636363636364</v>
      </c>
      <c r="K27" s="257">
        <f t="shared" si="1"/>
        <v>16</v>
      </c>
      <c r="L27" s="275">
        <v>206</v>
      </c>
      <c r="M27" s="276">
        <f>L27/3.3-0.5</f>
        <v>61.924242424242429</v>
      </c>
      <c r="N27" s="257">
        <f t="shared" si="2"/>
        <v>16</v>
      </c>
      <c r="O27" s="275">
        <v>212.5</v>
      </c>
      <c r="P27" s="276">
        <f>O27/3.3-0.5</f>
        <v>63.893939393939391</v>
      </c>
      <c r="Q27" s="257">
        <f t="shared" si="3"/>
        <v>12</v>
      </c>
      <c r="R27" s="275">
        <v>203.5</v>
      </c>
      <c r="S27" s="276">
        <f>R27/3.3-0.5</f>
        <v>61.166666666666671</v>
      </c>
      <c r="T27" s="257">
        <f t="shared" si="4"/>
        <v>18</v>
      </c>
      <c r="U27" s="275">
        <v>214.5</v>
      </c>
      <c r="V27" s="276">
        <f>U27/3.3-0.5</f>
        <v>64.5</v>
      </c>
      <c r="W27" s="257">
        <f t="shared" si="5"/>
        <v>13</v>
      </c>
      <c r="X27" s="257"/>
      <c r="Y27" s="257">
        <v>1</v>
      </c>
      <c r="Z27" s="275">
        <f t="shared" si="6"/>
        <v>1046.5</v>
      </c>
      <c r="AA27" s="276">
        <f t="shared" si="7"/>
        <v>62.924242424242422</v>
      </c>
      <c r="AB27" s="257"/>
    </row>
    <row r="28" spans="1:28" s="125" customFormat="1" ht="58.5" customHeight="1" x14ac:dyDescent="0.25">
      <c r="A28" s="257">
        <f t="shared" si="0"/>
        <v>18</v>
      </c>
      <c r="B28" s="273" t="s">
        <v>852</v>
      </c>
      <c r="C28" s="269" t="s">
        <v>437</v>
      </c>
      <c r="D28" s="270">
        <v>3</v>
      </c>
      <c r="E28" s="258" t="s">
        <v>853</v>
      </c>
      <c r="F28" s="259" t="s">
        <v>430</v>
      </c>
      <c r="G28" s="260" t="s">
        <v>288</v>
      </c>
      <c r="H28" s="260" t="s">
        <v>288</v>
      </c>
      <c r="I28" s="275">
        <v>203</v>
      </c>
      <c r="J28" s="276">
        <f>I28/3.3</f>
        <v>61.515151515151516</v>
      </c>
      <c r="K28" s="257">
        <f t="shared" si="1"/>
        <v>18</v>
      </c>
      <c r="L28" s="275">
        <v>197.5</v>
      </c>
      <c r="M28" s="276">
        <f>L28/3.3</f>
        <v>59.848484848484851</v>
      </c>
      <c r="N28" s="257">
        <f t="shared" si="2"/>
        <v>19</v>
      </c>
      <c r="O28" s="275">
        <v>205.5</v>
      </c>
      <c r="P28" s="276">
        <f>O28/3.3</f>
        <v>62.272727272727273</v>
      </c>
      <c r="Q28" s="257">
        <f t="shared" si="3"/>
        <v>17</v>
      </c>
      <c r="R28" s="275">
        <v>208.5</v>
      </c>
      <c r="S28" s="276">
        <f>R28/3.3</f>
        <v>63.181818181818187</v>
      </c>
      <c r="T28" s="257">
        <f t="shared" si="4"/>
        <v>10</v>
      </c>
      <c r="U28" s="275">
        <v>207</v>
      </c>
      <c r="V28" s="276">
        <f>U28/3.3</f>
        <v>62.727272727272734</v>
      </c>
      <c r="W28" s="257">
        <f t="shared" si="5"/>
        <v>18</v>
      </c>
      <c r="X28" s="257"/>
      <c r="Y28" s="257"/>
      <c r="Z28" s="275">
        <f t="shared" si="6"/>
        <v>1021.5</v>
      </c>
      <c r="AA28" s="276">
        <f t="shared" si="7"/>
        <v>61.909090909090921</v>
      </c>
      <c r="AB28" s="257"/>
    </row>
    <row r="29" spans="1:28" s="125" customFormat="1" ht="58.5" customHeight="1" x14ac:dyDescent="0.25">
      <c r="A29" s="257">
        <f t="shared" si="0"/>
        <v>19</v>
      </c>
      <c r="B29" s="274" t="s">
        <v>856</v>
      </c>
      <c r="C29" s="269" t="s">
        <v>369</v>
      </c>
      <c r="D29" s="270" t="s">
        <v>7</v>
      </c>
      <c r="E29" s="262" t="s">
        <v>857</v>
      </c>
      <c r="F29" s="259" t="s">
        <v>371</v>
      </c>
      <c r="G29" s="260" t="s">
        <v>372</v>
      </c>
      <c r="H29" s="260" t="s">
        <v>105</v>
      </c>
      <c r="I29" s="275">
        <v>201.5</v>
      </c>
      <c r="J29" s="276">
        <f>I29/3.3</f>
        <v>61.060606060606062</v>
      </c>
      <c r="K29" s="257">
        <f t="shared" si="1"/>
        <v>19</v>
      </c>
      <c r="L29" s="275">
        <v>198.5</v>
      </c>
      <c r="M29" s="276">
        <f>L29/3.3</f>
        <v>60.151515151515156</v>
      </c>
      <c r="N29" s="257">
        <f t="shared" si="2"/>
        <v>18</v>
      </c>
      <c r="O29" s="275">
        <v>205</v>
      </c>
      <c r="P29" s="276">
        <f>O29/3.3</f>
        <v>62.121212121212125</v>
      </c>
      <c r="Q29" s="257">
        <f t="shared" si="3"/>
        <v>18</v>
      </c>
      <c r="R29" s="275">
        <v>195</v>
      </c>
      <c r="S29" s="276">
        <f>R29/3.3</f>
        <v>59.090909090909093</v>
      </c>
      <c r="T29" s="257">
        <f t="shared" si="4"/>
        <v>19</v>
      </c>
      <c r="U29" s="275">
        <v>203</v>
      </c>
      <c r="V29" s="276">
        <f>U29/3.3</f>
        <v>61.515151515151516</v>
      </c>
      <c r="W29" s="257">
        <f t="shared" si="5"/>
        <v>19</v>
      </c>
      <c r="X29" s="257"/>
      <c r="Y29" s="257"/>
      <c r="Z29" s="275">
        <f t="shared" si="6"/>
        <v>1003</v>
      </c>
      <c r="AA29" s="276">
        <f t="shared" si="7"/>
        <v>60.787878787878796</v>
      </c>
      <c r="AB29" s="257"/>
    </row>
    <row r="31" spans="1:28" s="125" customFormat="1" ht="26.25" customHeight="1" x14ac:dyDescent="0.25"/>
    <row r="32" spans="1:28" s="277" customFormat="1" ht="27" customHeight="1" x14ac:dyDescent="0.4">
      <c r="B32" s="277" t="s">
        <v>9</v>
      </c>
      <c r="L32" s="435" t="s">
        <v>548</v>
      </c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</row>
    <row r="33" spans="2:27" s="277" customFormat="1" ht="28.5" customHeight="1" x14ac:dyDescent="0.4">
      <c r="B33" s="277" t="s">
        <v>10</v>
      </c>
      <c r="L33" s="435" t="s">
        <v>566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</row>
    <row r="34" spans="2:27" ht="26.25" x14ac:dyDescent="0.4">
      <c r="B34" s="277" t="s">
        <v>60</v>
      </c>
      <c r="L34" s="435" t="s">
        <v>658</v>
      </c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</row>
  </sheetData>
  <mergeCells count="29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T9"/>
    <mergeCell ref="U9:W9"/>
    <mergeCell ref="L34:AA34"/>
    <mergeCell ref="Y9:Y10"/>
    <mergeCell ref="Z9:Z10"/>
    <mergeCell ref="AA9:AA10"/>
    <mergeCell ref="AB9:AB10"/>
    <mergeCell ref="L32:AA32"/>
    <mergeCell ref="L33:AA33"/>
    <mergeCell ref="X9:X10"/>
  </mergeCells>
  <pageMargins left="0" right="0" top="0" bottom="0" header="0.31496062992125984" footer="0.31496062992125984"/>
  <pageSetup paperSize="9" scale="3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opLeftCell="A19" zoomScale="80" zoomScaleNormal="80" workbookViewId="0">
      <selection activeCell="H38" sqref="H38"/>
    </sheetView>
  </sheetViews>
  <sheetFormatPr defaultRowHeight="15" x14ac:dyDescent="0.25"/>
  <cols>
    <col min="1" max="1" width="3.85546875" style="9" customWidth="1"/>
    <col min="2" max="2" width="26.8554687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8.5703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79"/>
      <c r="AC1" s="79"/>
      <c r="AD1" s="79"/>
      <c r="AE1" s="79"/>
      <c r="AF1" s="79"/>
    </row>
    <row r="2" spans="1:32" ht="18" x14ac:dyDescent="0.25">
      <c r="A2" s="369" t="s">
        <v>749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652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18.75" x14ac:dyDescent="0.25">
      <c r="A7" s="389" t="s">
        <v>806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58.5" customHeight="1" x14ac:dyDescent="0.25">
      <c r="A11" s="184">
        <f t="shared" ref="A11:A20" si="0">RANK(AA11,AA$11:AA$20,0)</f>
        <v>1</v>
      </c>
      <c r="B11" s="185" t="s">
        <v>789</v>
      </c>
      <c r="C11" s="229" t="s">
        <v>99</v>
      </c>
      <c r="D11" s="189" t="s">
        <v>25</v>
      </c>
      <c r="E11" s="188" t="s">
        <v>802</v>
      </c>
      <c r="F11" s="186" t="s">
        <v>101</v>
      </c>
      <c r="G11" s="189" t="s">
        <v>102</v>
      </c>
      <c r="H11" s="189" t="s">
        <v>105</v>
      </c>
      <c r="I11" s="190">
        <v>226.5</v>
      </c>
      <c r="J11" s="191">
        <f t="shared" ref="J11:J20" si="1">I11/3.4</f>
        <v>66.617647058823536</v>
      </c>
      <c r="K11" s="184">
        <f t="shared" ref="K11:K20" si="2">RANK(J11,J$11:J$20,0)</f>
        <v>1</v>
      </c>
      <c r="L11" s="190">
        <v>226</v>
      </c>
      <c r="M11" s="191">
        <f t="shared" ref="M11:M20" si="3">L11/3.4</f>
        <v>66.470588235294116</v>
      </c>
      <c r="N11" s="184">
        <f t="shared" ref="N11:N20" si="4">RANK(M11,M$11:M$20,0)</f>
        <v>2</v>
      </c>
      <c r="O11" s="190">
        <v>232</v>
      </c>
      <c r="P11" s="191">
        <f t="shared" ref="P11:P20" si="5">O11/3.4</f>
        <v>68.235294117647058</v>
      </c>
      <c r="Q11" s="184">
        <f t="shared" ref="Q11:Q20" si="6">RANK(P11,P$11:P$20,0)</f>
        <v>2</v>
      </c>
      <c r="R11" s="190">
        <v>223.5</v>
      </c>
      <c r="S11" s="191">
        <f t="shared" ref="S11:S20" si="7">R11/3.4</f>
        <v>65.735294117647058</v>
      </c>
      <c r="T11" s="184">
        <f t="shared" ref="T11:T20" si="8">RANK(S11,S$11:S$20,0)</f>
        <v>4</v>
      </c>
      <c r="U11" s="190">
        <v>229</v>
      </c>
      <c r="V11" s="191">
        <f t="shared" ref="V11:V20" si="9">U11/3.4</f>
        <v>67.352941176470594</v>
      </c>
      <c r="W11" s="184">
        <f t="shared" ref="W11:W20" si="10">RANK(V11,V$11:V$20,0)</f>
        <v>1</v>
      </c>
      <c r="X11" s="184"/>
      <c r="Y11" s="184"/>
      <c r="Z11" s="190">
        <f>L11+U11+I11+O11+R11</f>
        <v>1137</v>
      </c>
      <c r="AA11" s="191">
        <f t="shared" ref="AA11:AA20" si="11">(M11+V11+J11+P11+S11)/5</f>
        <v>66.882352941176478</v>
      </c>
      <c r="AB11" s="157">
        <v>1</v>
      </c>
    </row>
    <row r="12" spans="1:32" s="125" customFormat="1" ht="58.5" customHeight="1" x14ac:dyDescent="0.25">
      <c r="A12" s="184">
        <f t="shared" si="0"/>
        <v>2</v>
      </c>
      <c r="B12" s="188" t="s">
        <v>801</v>
      </c>
      <c r="C12" s="228">
        <v>59498</v>
      </c>
      <c r="D12" s="187" t="s">
        <v>25</v>
      </c>
      <c r="E12" s="192" t="s">
        <v>786</v>
      </c>
      <c r="F12" s="195" t="s">
        <v>202</v>
      </c>
      <c r="G12" s="196" t="s">
        <v>200</v>
      </c>
      <c r="H12" s="189" t="s">
        <v>288</v>
      </c>
      <c r="I12" s="190">
        <v>223.5</v>
      </c>
      <c r="J12" s="191">
        <f t="shared" si="1"/>
        <v>65.735294117647058</v>
      </c>
      <c r="K12" s="184">
        <f t="shared" si="2"/>
        <v>3</v>
      </c>
      <c r="L12" s="190">
        <v>225</v>
      </c>
      <c r="M12" s="191">
        <f t="shared" si="3"/>
        <v>66.17647058823529</v>
      </c>
      <c r="N12" s="184">
        <f t="shared" si="4"/>
        <v>3</v>
      </c>
      <c r="O12" s="190">
        <v>224</v>
      </c>
      <c r="P12" s="191">
        <f t="shared" si="5"/>
        <v>65.882352941176478</v>
      </c>
      <c r="Q12" s="184">
        <f t="shared" si="6"/>
        <v>5</v>
      </c>
      <c r="R12" s="190">
        <v>233.5</v>
      </c>
      <c r="S12" s="191">
        <f t="shared" si="7"/>
        <v>68.67647058823529</v>
      </c>
      <c r="T12" s="184">
        <f t="shared" si="8"/>
        <v>1</v>
      </c>
      <c r="U12" s="190">
        <v>226</v>
      </c>
      <c r="V12" s="191">
        <f t="shared" si="9"/>
        <v>66.470588235294116</v>
      </c>
      <c r="W12" s="184">
        <f t="shared" si="10"/>
        <v>2</v>
      </c>
      <c r="X12" s="184"/>
      <c r="Y12" s="184"/>
      <c r="Z12" s="190">
        <f>L12+U12+I12+O12+R12</f>
        <v>1132</v>
      </c>
      <c r="AA12" s="191">
        <f t="shared" si="11"/>
        <v>66.588235294117652</v>
      </c>
      <c r="AB12" s="157">
        <v>1</v>
      </c>
    </row>
    <row r="13" spans="1:32" s="125" customFormat="1" ht="58.5" customHeight="1" x14ac:dyDescent="0.25">
      <c r="A13" s="184">
        <f t="shared" si="0"/>
        <v>3</v>
      </c>
      <c r="B13" s="188" t="s">
        <v>797</v>
      </c>
      <c r="C13" s="186" t="s">
        <v>465</v>
      </c>
      <c r="D13" s="189" t="s">
        <v>25</v>
      </c>
      <c r="E13" s="192" t="s">
        <v>798</v>
      </c>
      <c r="F13" s="186" t="s">
        <v>467</v>
      </c>
      <c r="G13" s="189" t="s">
        <v>468</v>
      </c>
      <c r="H13" s="189" t="s">
        <v>432</v>
      </c>
      <c r="I13" s="190">
        <v>225.5</v>
      </c>
      <c r="J13" s="191">
        <f t="shared" si="1"/>
        <v>66.32352941176471</v>
      </c>
      <c r="K13" s="184">
        <f t="shared" si="2"/>
        <v>2</v>
      </c>
      <c r="L13" s="190">
        <v>231</v>
      </c>
      <c r="M13" s="191">
        <f t="shared" si="3"/>
        <v>67.941176470588232</v>
      </c>
      <c r="N13" s="184">
        <f t="shared" si="4"/>
        <v>1</v>
      </c>
      <c r="O13" s="190">
        <v>222.5</v>
      </c>
      <c r="P13" s="191">
        <f t="shared" si="5"/>
        <v>65.441176470588232</v>
      </c>
      <c r="Q13" s="184">
        <f t="shared" si="6"/>
        <v>6</v>
      </c>
      <c r="R13" s="190">
        <v>222</v>
      </c>
      <c r="S13" s="191">
        <f t="shared" si="7"/>
        <v>65.294117647058826</v>
      </c>
      <c r="T13" s="184">
        <f t="shared" si="8"/>
        <v>6</v>
      </c>
      <c r="U13" s="190">
        <v>222</v>
      </c>
      <c r="V13" s="191">
        <f t="shared" si="9"/>
        <v>65.294117647058826</v>
      </c>
      <c r="W13" s="184">
        <f t="shared" si="10"/>
        <v>4</v>
      </c>
      <c r="X13" s="184"/>
      <c r="Y13" s="184"/>
      <c r="Z13" s="190">
        <f>L13+U13+I13+O13+R13</f>
        <v>1123</v>
      </c>
      <c r="AA13" s="191">
        <f t="shared" si="11"/>
        <v>66.058823529411768</v>
      </c>
      <c r="AB13" s="157">
        <v>1</v>
      </c>
    </row>
    <row r="14" spans="1:32" s="125" customFormat="1" ht="58.5" customHeight="1" x14ac:dyDescent="0.25">
      <c r="A14" s="184">
        <f t="shared" si="0"/>
        <v>4</v>
      </c>
      <c r="B14" s="188" t="s">
        <v>799</v>
      </c>
      <c r="C14" s="186" t="s">
        <v>253</v>
      </c>
      <c r="D14" s="189">
        <v>1</v>
      </c>
      <c r="E14" s="188" t="s">
        <v>800</v>
      </c>
      <c r="F14" s="186" t="s">
        <v>255</v>
      </c>
      <c r="G14" s="189" t="s">
        <v>288</v>
      </c>
      <c r="H14" s="189" t="s">
        <v>288</v>
      </c>
      <c r="I14" s="190">
        <v>223.5</v>
      </c>
      <c r="J14" s="191">
        <f t="shared" si="1"/>
        <v>65.735294117647058</v>
      </c>
      <c r="K14" s="184">
        <f t="shared" si="2"/>
        <v>3</v>
      </c>
      <c r="L14" s="190">
        <v>225</v>
      </c>
      <c r="M14" s="191">
        <f t="shared" si="3"/>
        <v>66.17647058823529</v>
      </c>
      <c r="N14" s="184">
        <f t="shared" si="4"/>
        <v>3</v>
      </c>
      <c r="O14" s="190">
        <v>226</v>
      </c>
      <c r="P14" s="191">
        <f t="shared" si="5"/>
        <v>66.470588235294116</v>
      </c>
      <c r="Q14" s="184">
        <f t="shared" si="6"/>
        <v>4</v>
      </c>
      <c r="R14" s="190">
        <v>224</v>
      </c>
      <c r="S14" s="191">
        <f t="shared" si="7"/>
        <v>65.882352941176478</v>
      </c>
      <c r="T14" s="184">
        <f t="shared" si="8"/>
        <v>3</v>
      </c>
      <c r="U14" s="190">
        <v>224</v>
      </c>
      <c r="V14" s="191">
        <f t="shared" si="9"/>
        <v>65.882352941176478</v>
      </c>
      <c r="W14" s="184">
        <f t="shared" si="10"/>
        <v>3</v>
      </c>
      <c r="X14" s="184"/>
      <c r="Y14" s="184"/>
      <c r="Z14" s="190">
        <f>L14+U14+I14+O14+R14</f>
        <v>1122.5</v>
      </c>
      <c r="AA14" s="191">
        <f t="shared" si="11"/>
        <v>66.029411764705884</v>
      </c>
      <c r="AB14" s="157">
        <v>1</v>
      </c>
    </row>
    <row r="15" spans="1:32" s="125" customFormat="1" ht="58.5" customHeight="1" x14ac:dyDescent="0.25">
      <c r="A15" s="184">
        <f t="shared" si="0"/>
        <v>5</v>
      </c>
      <c r="B15" s="188" t="s">
        <v>787</v>
      </c>
      <c r="C15" s="186" t="s">
        <v>188</v>
      </c>
      <c r="D15" s="189" t="s">
        <v>25</v>
      </c>
      <c r="E15" s="230" t="s">
        <v>788</v>
      </c>
      <c r="F15" s="186" t="s">
        <v>187</v>
      </c>
      <c r="G15" s="189" t="s">
        <v>18</v>
      </c>
      <c r="H15" s="189" t="s">
        <v>18</v>
      </c>
      <c r="I15" s="190">
        <v>220</v>
      </c>
      <c r="J15" s="191">
        <f t="shared" si="1"/>
        <v>64.705882352941174</v>
      </c>
      <c r="K15" s="184">
        <f t="shared" si="2"/>
        <v>6</v>
      </c>
      <c r="L15" s="190">
        <v>223</v>
      </c>
      <c r="M15" s="191">
        <f t="shared" si="3"/>
        <v>65.588235294117652</v>
      </c>
      <c r="N15" s="184">
        <f t="shared" si="4"/>
        <v>5</v>
      </c>
      <c r="O15" s="190">
        <v>228</v>
      </c>
      <c r="P15" s="191">
        <f t="shared" si="5"/>
        <v>67.058823529411768</v>
      </c>
      <c r="Q15" s="184">
        <f t="shared" si="6"/>
        <v>3</v>
      </c>
      <c r="R15" s="190">
        <v>223</v>
      </c>
      <c r="S15" s="191">
        <f t="shared" si="7"/>
        <v>65.588235294117652</v>
      </c>
      <c r="T15" s="184">
        <f t="shared" si="8"/>
        <v>5</v>
      </c>
      <c r="U15" s="190">
        <v>213.5</v>
      </c>
      <c r="V15" s="191">
        <f t="shared" si="9"/>
        <v>62.794117647058826</v>
      </c>
      <c r="W15" s="184">
        <f t="shared" si="10"/>
        <v>6</v>
      </c>
      <c r="X15" s="184"/>
      <c r="Y15" s="184"/>
      <c r="Z15" s="190">
        <f>L15+U15+I15+O15+R15</f>
        <v>1107.5</v>
      </c>
      <c r="AA15" s="191">
        <f t="shared" si="11"/>
        <v>65.14705882352942</v>
      </c>
      <c r="AB15" s="157">
        <v>1</v>
      </c>
    </row>
    <row r="16" spans="1:32" s="125" customFormat="1" ht="58.5" customHeight="1" x14ac:dyDescent="0.25">
      <c r="A16" s="184">
        <f t="shared" si="0"/>
        <v>5</v>
      </c>
      <c r="B16" s="185" t="s">
        <v>789</v>
      </c>
      <c r="C16" s="229" t="s">
        <v>99</v>
      </c>
      <c r="D16" s="189" t="s">
        <v>25</v>
      </c>
      <c r="E16" s="188" t="s">
        <v>790</v>
      </c>
      <c r="F16" s="186" t="s">
        <v>206</v>
      </c>
      <c r="G16" s="189" t="s">
        <v>102</v>
      </c>
      <c r="H16" s="189" t="s">
        <v>105</v>
      </c>
      <c r="I16" s="190">
        <v>223</v>
      </c>
      <c r="J16" s="191">
        <f t="shared" si="1"/>
        <v>65.588235294117652</v>
      </c>
      <c r="K16" s="184">
        <f t="shared" si="2"/>
        <v>5</v>
      </c>
      <c r="L16" s="190">
        <v>213</v>
      </c>
      <c r="M16" s="191">
        <f t="shared" si="3"/>
        <v>62.647058823529413</v>
      </c>
      <c r="N16" s="184">
        <f t="shared" si="4"/>
        <v>8</v>
      </c>
      <c r="O16" s="190">
        <v>233</v>
      </c>
      <c r="P16" s="191">
        <f t="shared" si="5"/>
        <v>68.529411764705884</v>
      </c>
      <c r="Q16" s="184">
        <f t="shared" si="6"/>
        <v>1</v>
      </c>
      <c r="R16" s="190">
        <v>225</v>
      </c>
      <c r="S16" s="191">
        <f t="shared" si="7"/>
        <v>66.17647058823529</v>
      </c>
      <c r="T16" s="184">
        <f t="shared" si="8"/>
        <v>2</v>
      </c>
      <c r="U16" s="190">
        <v>213.5</v>
      </c>
      <c r="V16" s="191">
        <f t="shared" si="9"/>
        <v>62.794117647058826</v>
      </c>
      <c r="W16" s="184">
        <f t="shared" si="10"/>
        <v>6</v>
      </c>
      <c r="X16" s="184"/>
      <c r="Y16" s="184"/>
      <c r="Z16" s="190">
        <f>I16+L16+O16+R16+U16</f>
        <v>1107.5</v>
      </c>
      <c r="AA16" s="191">
        <f t="shared" si="11"/>
        <v>65.14705882352942</v>
      </c>
      <c r="AB16" s="157">
        <v>1</v>
      </c>
    </row>
    <row r="17" spans="1:28" s="125" customFormat="1" ht="58.5" customHeight="1" x14ac:dyDescent="0.25">
      <c r="A17" s="184">
        <f t="shared" si="0"/>
        <v>7</v>
      </c>
      <c r="B17" s="188" t="s">
        <v>795</v>
      </c>
      <c r="C17" s="186" t="s">
        <v>498</v>
      </c>
      <c r="D17" s="189">
        <v>2</v>
      </c>
      <c r="E17" s="192" t="s">
        <v>796</v>
      </c>
      <c r="F17" s="186" t="s">
        <v>499</v>
      </c>
      <c r="G17" s="189" t="s">
        <v>585</v>
      </c>
      <c r="H17" s="189" t="s">
        <v>20</v>
      </c>
      <c r="I17" s="190">
        <v>215</v>
      </c>
      <c r="J17" s="191">
        <f t="shared" si="1"/>
        <v>63.235294117647058</v>
      </c>
      <c r="K17" s="184">
        <f t="shared" si="2"/>
        <v>8</v>
      </c>
      <c r="L17" s="190">
        <v>218</v>
      </c>
      <c r="M17" s="191">
        <f t="shared" si="3"/>
        <v>64.117647058823536</v>
      </c>
      <c r="N17" s="184">
        <f t="shared" si="4"/>
        <v>7</v>
      </c>
      <c r="O17" s="190">
        <v>222.5</v>
      </c>
      <c r="P17" s="191">
        <f t="shared" si="5"/>
        <v>65.441176470588232</v>
      </c>
      <c r="Q17" s="184">
        <f t="shared" si="6"/>
        <v>6</v>
      </c>
      <c r="R17" s="190">
        <v>216</v>
      </c>
      <c r="S17" s="191">
        <f t="shared" si="7"/>
        <v>63.529411764705884</v>
      </c>
      <c r="T17" s="184">
        <f t="shared" si="8"/>
        <v>8</v>
      </c>
      <c r="U17" s="190">
        <v>212</v>
      </c>
      <c r="V17" s="191">
        <f t="shared" si="9"/>
        <v>62.352941176470587</v>
      </c>
      <c r="W17" s="184">
        <f t="shared" si="10"/>
        <v>8</v>
      </c>
      <c r="X17" s="184"/>
      <c r="Y17" s="184"/>
      <c r="Z17" s="190">
        <f>L17+U17+I17+O17+R17</f>
        <v>1083.5</v>
      </c>
      <c r="AA17" s="191">
        <f t="shared" si="11"/>
        <v>63.735294117647051</v>
      </c>
      <c r="AB17" s="157"/>
    </row>
    <row r="18" spans="1:28" s="125" customFormat="1" ht="58.5" customHeight="1" x14ac:dyDescent="0.25">
      <c r="A18" s="184">
        <f t="shared" si="0"/>
        <v>8</v>
      </c>
      <c r="B18" s="185" t="s">
        <v>791</v>
      </c>
      <c r="C18" s="229" t="s">
        <v>109</v>
      </c>
      <c r="D18" s="189" t="s">
        <v>25</v>
      </c>
      <c r="E18" s="192" t="s">
        <v>792</v>
      </c>
      <c r="F18" s="186" t="s">
        <v>119</v>
      </c>
      <c r="G18" s="189" t="s">
        <v>102</v>
      </c>
      <c r="H18" s="189" t="s">
        <v>105</v>
      </c>
      <c r="I18" s="190">
        <v>213</v>
      </c>
      <c r="J18" s="191">
        <f t="shared" si="1"/>
        <v>62.647058823529413</v>
      </c>
      <c r="K18" s="184">
        <f t="shared" si="2"/>
        <v>10</v>
      </c>
      <c r="L18" s="190">
        <v>219</v>
      </c>
      <c r="M18" s="191">
        <f t="shared" si="3"/>
        <v>64.411764705882348</v>
      </c>
      <c r="N18" s="184">
        <f t="shared" si="4"/>
        <v>6</v>
      </c>
      <c r="O18" s="190">
        <v>221.5</v>
      </c>
      <c r="P18" s="191">
        <f t="shared" si="5"/>
        <v>65.14705882352942</v>
      </c>
      <c r="Q18" s="184">
        <f t="shared" si="6"/>
        <v>8</v>
      </c>
      <c r="R18" s="190">
        <v>219</v>
      </c>
      <c r="S18" s="191">
        <f t="shared" si="7"/>
        <v>64.411764705882348</v>
      </c>
      <c r="T18" s="184">
        <f t="shared" si="8"/>
        <v>7</v>
      </c>
      <c r="U18" s="190">
        <v>210</v>
      </c>
      <c r="V18" s="191">
        <f t="shared" si="9"/>
        <v>61.764705882352942</v>
      </c>
      <c r="W18" s="184">
        <f t="shared" si="10"/>
        <v>10</v>
      </c>
      <c r="X18" s="184"/>
      <c r="Y18" s="184"/>
      <c r="Z18" s="190">
        <f>L18+U18+I18+O18+R18</f>
        <v>1082.5</v>
      </c>
      <c r="AA18" s="191">
        <f t="shared" si="11"/>
        <v>63.67647058823529</v>
      </c>
      <c r="AB18" s="157"/>
    </row>
    <row r="19" spans="1:28" s="125" customFormat="1" ht="58.5" customHeight="1" x14ac:dyDescent="0.25">
      <c r="A19" s="184">
        <f t="shared" si="0"/>
        <v>9</v>
      </c>
      <c r="B19" s="188" t="s">
        <v>803</v>
      </c>
      <c r="C19" s="195" t="s">
        <v>204</v>
      </c>
      <c r="D19" s="196">
        <v>1</v>
      </c>
      <c r="E19" s="192" t="s">
        <v>804</v>
      </c>
      <c r="F19" s="195" t="s">
        <v>71</v>
      </c>
      <c r="G19" s="196" t="s">
        <v>127</v>
      </c>
      <c r="H19" s="189" t="s">
        <v>288</v>
      </c>
      <c r="I19" s="190">
        <v>218</v>
      </c>
      <c r="J19" s="191">
        <f t="shared" si="1"/>
        <v>64.117647058823536</v>
      </c>
      <c r="K19" s="184">
        <f t="shared" si="2"/>
        <v>7</v>
      </c>
      <c r="L19" s="190">
        <v>207.5</v>
      </c>
      <c r="M19" s="191">
        <f t="shared" si="3"/>
        <v>61.029411764705884</v>
      </c>
      <c r="N19" s="184">
        <f t="shared" si="4"/>
        <v>10</v>
      </c>
      <c r="O19" s="190">
        <v>213</v>
      </c>
      <c r="P19" s="191">
        <f t="shared" si="5"/>
        <v>62.647058823529413</v>
      </c>
      <c r="Q19" s="184">
        <f t="shared" si="6"/>
        <v>9</v>
      </c>
      <c r="R19" s="190">
        <v>216</v>
      </c>
      <c r="S19" s="191">
        <f t="shared" si="7"/>
        <v>63.529411764705884</v>
      </c>
      <c r="T19" s="184">
        <f t="shared" si="8"/>
        <v>8</v>
      </c>
      <c r="U19" s="190">
        <v>210.5</v>
      </c>
      <c r="V19" s="191">
        <f t="shared" si="9"/>
        <v>61.911764705882355</v>
      </c>
      <c r="W19" s="184">
        <f t="shared" si="10"/>
        <v>9</v>
      </c>
      <c r="X19" s="184"/>
      <c r="Y19" s="184"/>
      <c r="Z19" s="190">
        <f>L19+U19+I19+O19+R19</f>
        <v>1065</v>
      </c>
      <c r="AA19" s="191">
        <f t="shared" si="11"/>
        <v>62.647058823529413</v>
      </c>
      <c r="AB19" s="157"/>
    </row>
    <row r="20" spans="1:28" s="125" customFormat="1" ht="58.5" customHeight="1" x14ac:dyDescent="0.25">
      <c r="A20" s="184">
        <f t="shared" si="0"/>
        <v>10</v>
      </c>
      <c r="B20" s="185" t="s">
        <v>793</v>
      </c>
      <c r="C20" s="186" t="s">
        <v>250</v>
      </c>
      <c r="D20" s="196" t="s">
        <v>25</v>
      </c>
      <c r="E20" s="192" t="s">
        <v>794</v>
      </c>
      <c r="F20" s="228">
        <v>7396</v>
      </c>
      <c r="G20" s="189" t="s">
        <v>288</v>
      </c>
      <c r="H20" s="189" t="s">
        <v>288</v>
      </c>
      <c r="I20" s="190">
        <v>215</v>
      </c>
      <c r="J20" s="191">
        <f t="shared" si="1"/>
        <v>63.235294117647058</v>
      </c>
      <c r="K20" s="184">
        <f t="shared" si="2"/>
        <v>8</v>
      </c>
      <c r="L20" s="190">
        <v>209.5</v>
      </c>
      <c r="M20" s="191">
        <f t="shared" si="3"/>
        <v>61.617647058823529</v>
      </c>
      <c r="N20" s="184">
        <f t="shared" si="4"/>
        <v>9</v>
      </c>
      <c r="O20" s="190">
        <v>208.5</v>
      </c>
      <c r="P20" s="191">
        <f t="shared" si="5"/>
        <v>61.32352941176471</v>
      </c>
      <c r="Q20" s="184">
        <f t="shared" si="6"/>
        <v>10</v>
      </c>
      <c r="R20" s="190">
        <v>214.5</v>
      </c>
      <c r="S20" s="191">
        <f t="shared" si="7"/>
        <v>63.088235294117652</v>
      </c>
      <c r="T20" s="184">
        <f t="shared" si="8"/>
        <v>10</v>
      </c>
      <c r="U20" s="190">
        <v>214</v>
      </c>
      <c r="V20" s="191">
        <f t="shared" si="9"/>
        <v>62.941176470588239</v>
      </c>
      <c r="W20" s="184">
        <f t="shared" si="10"/>
        <v>5</v>
      </c>
      <c r="X20" s="184"/>
      <c r="Y20" s="184"/>
      <c r="Z20" s="190">
        <f>L20+U20+I20+O20+R20</f>
        <v>1061.5</v>
      </c>
      <c r="AA20" s="191">
        <f t="shared" si="11"/>
        <v>62.441176470588246</v>
      </c>
      <c r="AB20" s="157"/>
    </row>
    <row r="22" spans="1:28" ht="26.25" customHeight="1" x14ac:dyDescent="0.25"/>
    <row r="23" spans="1:28" ht="27" customHeight="1" x14ac:dyDescent="0.3">
      <c r="A23" s="46"/>
      <c r="B23" s="46" t="s">
        <v>9</v>
      </c>
      <c r="C23" s="46"/>
      <c r="D23" s="46"/>
      <c r="E23" s="46"/>
      <c r="F23" s="46"/>
      <c r="G23" s="46"/>
      <c r="H23" s="46"/>
      <c r="I23" s="46"/>
      <c r="J23" s="46"/>
      <c r="K23" s="46"/>
      <c r="L23" s="380" t="s">
        <v>548</v>
      </c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</row>
    <row r="24" spans="1:28" ht="28.5" customHeight="1" x14ac:dyDescent="0.3">
      <c r="A24" s="46"/>
      <c r="B24" s="46" t="s">
        <v>10</v>
      </c>
      <c r="C24" s="46"/>
      <c r="D24" s="46"/>
      <c r="E24" s="46"/>
      <c r="F24" s="46"/>
      <c r="G24" s="46"/>
      <c r="H24" s="46"/>
      <c r="I24" s="46"/>
      <c r="J24" s="46"/>
      <c r="K24" s="46"/>
      <c r="L24" s="380" t="s">
        <v>566</v>
      </c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</row>
  </sheetData>
  <sortState ref="A11:XFD20">
    <sortCondition ref="A11:A20"/>
  </sortState>
  <mergeCells count="28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AB9:AB10"/>
    <mergeCell ref="L23:AA23"/>
    <mergeCell ref="L24:AA24"/>
    <mergeCell ref="I9:K9"/>
    <mergeCell ref="L9:N9"/>
    <mergeCell ref="O9:Q9"/>
    <mergeCell ref="R9:T9"/>
    <mergeCell ref="U9:W9"/>
    <mergeCell ref="X9:X10"/>
    <mergeCell ref="Y9:Y10"/>
    <mergeCell ref="Z9:Z10"/>
    <mergeCell ref="AA9:AA10"/>
  </mergeCells>
  <conditionalFormatting sqref="C11:C12">
    <cfRule type="expression" dxfId="9" priority="1" stopIfTrue="1">
      <formula>$O10=2018</formula>
    </cfRule>
  </conditionalFormatting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5" zoomScaleNormal="100" workbookViewId="0">
      <selection activeCell="C57" sqref="C57"/>
    </sheetView>
  </sheetViews>
  <sheetFormatPr defaultRowHeight="15" x14ac:dyDescent="0.25"/>
  <cols>
    <col min="1" max="1" width="4.85546875" style="9" customWidth="1"/>
    <col min="2" max="2" width="7.7109375" style="9" customWidth="1"/>
    <col min="3" max="3" width="23.85546875" style="9" customWidth="1"/>
    <col min="4" max="4" width="5.7109375" style="9" hidden="1" customWidth="1"/>
    <col min="5" max="5" width="7.140625" style="9" customWidth="1"/>
    <col min="6" max="6" width="47.7109375" style="9" customWidth="1"/>
    <col min="7" max="7" width="2.42578125" style="9" hidden="1" customWidth="1"/>
    <col min="8" max="8" width="8.7109375" style="9" hidden="1" customWidth="1"/>
    <col min="9" max="9" width="21.42578125" style="9" customWidth="1"/>
    <col min="10" max="16384" width="9.140625" style="9"/>
  </cols>
  <sheetData>
    <row r="1" spans="1:9" ht="28.5" customHeight="1" x14ac:dyDescent="0.25">
      <c r="A1" s="353" t="s">
        <v>211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54" t="s">
        <v>0</v>
      </c>
      <c r="B2" s="354"/>
      <c r="C2" s="354"/>
      <c r="D2" s="354"/>
      <c r="E2" s="354"/>
      <c r="F2" s="354"/>
      <c r="G2" s="354"/>
      <c r="H2" s="354"/>
      <c r="I2" s="354"/>
    </row>
    <row r="3" spans="1:9" x14ac:dyDescent="0.25">
      <c r="A3" s="352" t="s">
        <v>535</v>
      </c>
      <c r="B3" s="352"/>
      <c r="C3" s="352"/>
      <c r="D3" s="352"/>
      <c r="E3" s="352"/>
      <c r="F3" s="352"/>
      <c r="G3" s="352"/>
      <c r="H3" s="352"/>
      <c r="I3" s="352"/>
    </row>
    <row r="4" spans="1:9" x14ac:dyDescent="0.25">
      <c r="A4" s="351" t="s">
        <v>105</v>
      </c>
      <c r="B4" s="351"/>
      <c r="C4" s="351"/>
      <c r="D4" s="351"/>
      <c r="E4" s="351"/>
      <c r="F4" s="351"/>
    </row>
    <row r="5" spans="1:9" ht="50.25" customHeight="1" x14ac:dyDescent="0.25">
      <c r="A5" s="64" t="s">
        <v>1</v>
      </c>
      <c r="B5" s="64" t="s">
        <v>39</v>
      </c>
      <c r="C5" s="65" t="s">
        <v>2</v>
      </c>
      <c r="D5" s="65" t="s">
        <v>19</v>
      </c>
      <c r="E5" s="64" t="s">
        <v>3</v>
      </c>
      <c r="F5" s="65" t="s">
        <v>4</v>
      </c>
      <c r="G5" s="65" t="s">
        <v>19</v>
      </c>
      <c r="H5" s="65" t="s">
        <v>5</v>
      </c>
      <c r="I5" s="65" t="s">
        <v>217</v>
      </c>
    </row>
    <row r="6" spans="1:9" ht="32.25" customHeight="1" x14ac:dyDescent="0.25">
      <c r="A6" s="4">
        <v>1</v>
      </c>
      <c r="B6" s="23">
        <v>0.5</v>
      </c>
      <c r="C6" s="57" t="s">
        <v>461</v>
      </c>
      <c r="D6" s="54"/>
      <c r="E6" s="60" t="s">
        <v>7</v>
      </c>
      <c r="F6" s="61" t="s">
        <v>462</v>
      </c>
      <c r="G6" s="54" t="s">
        <v>212</v>
      </c>
      <c r="H6" s="55" t="s">
        <v>102</v>
      </c>
      <c r="I6" s="55" t="s">
        <v>105</v>
      </c>
    </row>
    <row r="7" spans="1:9" ht="32.25" customHeight="1" x14ac:dyDescent="0.25">
      <c r="A7" s="4">
        <v>2</v>
      </c>
      <c r="B7" s="23">
        <v>0.50347222222222221</v>
      </c>
      <c r="C7" s="111" t="s">
        <v>391</v>
      </c>
      <c r="D7" s="54" t="s">
        <v>392</v>
      </c>
      <c r="E7" s="55"/>
      <c r="F7" s="61" t="s">
        <v>393</v>
      </c>
      <c r="G7" s="54" t="s">
        <v>394</v>
      </c>
      <c r="H7" s="55" t="s">
        <v>102</v>
      </c>
      <c r="I7" s="55" t="s">
        <v>105</v>
      </c>
    </row>
    <row r="8" spans="1:9" ht="32.25" customHeight="1" x14ac:dyDescent="0.25">
      <c r="A8" s="4">
        <v>3</v>
      </c>
      <c r="B8" s="23">
        <v>0.50694444444444442</v>
      </c>
      <c r="C8" s="111" t="s">
        <v>415</v>
      </c>
      <c r="D8" s="54" t="s">
        <v>417</v>
      </c>
      <c r="E8" s="55" t="s">
        <v>7</v>
      </c>
      <c r="F8" s="61" t="s">
        <v>422</v>
      </c>
      <c r="G8" s="54" t="s">
        <v>423</v>
      </c>
      <c r="H8" s="55" t="s">
        <v>419</v>
      </c>
      <c r="I8" s="55" t="s">
        <v>421</v>
      </c>
    </row>
    <row r="9" spans="1:9" ht="32.25" customHeight="1" x14ac:dyDescent="0.25">
      <c r="A9" s="4">
        <v>4</v>
      </c>
      <c r="B9" s="23">
        <v>0.51041666666666663</v>
      </c>
      <c r="C9" s="57" t="s">
        <v>545</v>
      </c>
      <c r="D9" s="54"/>
      <c r="E9" s="60" t="s">
        <v>7</v>
      </c>
      <c r="F9" s="61" t="s">
        <v>462</v>
      </c>
      <c r="G9" s="54" t="s">
        <v>212</v>
      </c>
      <c r="H9" s="55" t="s">
        <v>102</v>
      </c>
      <c r="I9" s="55" t="s">
        <v>105</v>
      </c>
    </row>
    <row r="11" spans="1:9" x14ac:dyDescent="0.25">
      <c r="A11" s="352" t="s">
        <v>536</v>
      </c>
      <c r="B11" s="352"/>
      <c r="C11" s="352"/>
      <c r="D11" s="352"/>
      <c r="E11" s="352"/>
      <c r="F11" s="352"/>
      <c r="G11" s="352"/>
      <c r="H11" s="352"/>
      <c r="I11" s="352"/>
    </row>
    <row r="12" spans="1:9" x14ac:dyDescent="0.25">
      <c r="A12" s="351" t="s">
        <v>105</v>
      </c>
      <c r="B12" s="351"/>
      <c r="C12" s="351"/>
      <c r="D12" s="351"/>
      <c r="E12" s="351"/>
      <c r="F12" s="351"/>
    </row>
    <row r="13" spans="1:9" ht="50.25" customHeight="1" x14ac:dyDescent="0.25">
      <c r="A13" s="168" t="s">
        <v>1</v>
      </c>
      <c r="B13" s="168" t="s">
        <v>39</v>
      </c>
      <c r="C13" s="167" t="s">
        <v>2</v>
      </c>
      <c r="D13" s="167" t="s">
        <v>19</v>
      </c>
      <c r="E13" s="168" t="s">
        <v>3</v>
      </c>
      <c r="F13" s="167" t="s">
        <v>4</v>
      </c>
      <c r="G13" s="167" t="s">
        <v>19</v>
      </c>
      <c r="H13" s="167" t="s">
        <v>5</v>
      </c>
      <c r="I13" s="167" t="s">
        <v>217</v>
      </c>
    </row>
    <row r="14" spans="1:9" ht="32.25" customHeight="1" x14ac:dyDescent="0.25">
      <c r="A14" s="4">
        <v>1</v>
      </c>
      <c r="B14" s="23">
        <v>0.5180555555555556</v>
      </c>
      <c r="C14" s="56" t="s">
        <v>294</v>
      </c>
      <c r="D14" s="58" t="s">
        <v>11</v>
      </c>
      <c r="E14" s="59" t="s">
        <v>7</v>
      </c>
      <c r="F14" s="61" t="s">
        <v>313</v>
      </c>
      <c r="G14" s="58" t="s">
        <v>314</v>
      </c>
      <c r="H14" s="59" t="s">
        <v>102</v>
      </c>
      <c r="I14" s="55" t="s">
        <v>82</v>
      </c>
    </row>
    <row r="15" spans="1:9" ht="32.25" customHeight="1" x14ac:dyDescent="0.25">
      <c r="A15" s="4">
        <v>2</v>
      </c>
      <c r="B15" s="23">
        <v>0.52222222222222225</v>
      </c>
      <c r="C15" s="111" t="s">
        <v>404</v>
      </c>
      <c r="D15" s="54" t="s">
        <v>405</v>
      </c>
      <c r="E15" s="55"/>
      <c r="F15" s="56" t="s">
        <v>364</v>
      </c>
      <c r="G15" s="54" t="s">
        <v>365</v>
      </c>
      <c r="H15" s="55" t="s">
        <v>366</v>
      </c>
      <c r="I15" s="55" t="s">
        <v>105</v>
      </c>
    </row>
    <row r="16" spans="1:9" ht="32.25" customHeight="1" x14ac:dyDescent="0.25">
      <c r="A16" s="4">
        <v>3</v>
      </c>
      <c r="B16" s="23">
        <v>0.52638888888888902</v>
      </c>
      <c r="C16" s="111" t="s">
        <v>398</v>
      </c>
      <c r="D16" s="54" t="s">
        <v>399</v>
      </c>
      <c r="E16" s="55"/>
      <c r="F16" s="61" t="s">
        <v>401</v>
      </c>
      <c r="G16" s="54" t="s">
        <v>400</v>
      </c>
      <c r="H16" s="55" t="s">
        <v>102</v>
      </c>
      <c r="I16" s="55" t="s">
        <v>105</v>
      </c>
    </row>
    <row r="17" spans="1:9" ht="32.25" customHeight="1" x14ac:dyDescent="0.25">
      <c r="A17" s="4">
        <v>4</v>
      </c>
      <c r="B17" s="23">
        <v>0.530555555555556</v>
      </c>
      <c r="C17" s="111" t="s">
        <v>391</v>
      </c>
      <c r="D17" s="54" t="s">
        <v>392</v>
      </c>
      <c r="E17" s="55"/>
      <c r="F17" s="61" t="s">
        <v>396</v>
      </c>
      <c r="G17" s="54" t="s">
        <v>397</v>
      </c>
      <c r="H17" s="55" t="s">
        <v>102</v>
      </c>
      <c r="I17" s="55" t="s">
        <v>105</v>
      </c>
    </row>
    <row r="18" spans="1:9" ht="32.25" customHeight="1" x14ac:dyDescent="0.25">
      <c r="A18" s="4">
        <v>5</v>
      </c>
      <c r="B18" s="23">
        <v>0.53472222222222199</v>
      </c>
      <c r="C18" s="56" t="s">
        <v>293</v>
      </c>
      <c r="D18" s="58" t="s">
        <v>11</v>
      </c>
      <c r="E18" s="59" t="s">
        <v>7</v>
      </c>
      <c r="F18" s="61" t="s">
        <v>313</v>
      </c>
      <c r="G18" s="58" t="s">
        <v>314</v>
      </c>
      <c r="H18" s="59" t="s">
        <v>102</v>
      </c>
      <c r="I18" s="55" t="s">
        <v>82</v>
      </c>
    </row>
    <row r="19" spans="1:9" ht="32.25" customHeight="1" x14ac:dyDescent="0.25">
      <c r="A19" s="4">
        <v>6</v>
      </c>
      <c r="B19" s="23">
        <v>0.53888888888888897</v>
      </c>
      <c r="C19" s="56" t="s">
        <v>524</v>
      </c>
      <c r="D19" s="54" t="s">
        <v>525</v>
      </c>
      <c r="E19" s="55" t="s">
        <v>7</v>
      </c>
      <c r="F19" s="61" t="s">
        <v>530</v>
      </c>
      <c r="G19" s="54"/>
      <c r="H19" s="55"/>
      <c r="I19" s="55" t="s">
        <v>20</v>
      </c>
    </row>
    <row r="20" spans="1:9" ht="32.25" customHeight="1" x14ac:dyDescent="0.25">
      <c r="A20" s="355" t="s">
        <v>541</v>
      </c>
      <c r="B20" s="356"/>
      <c r="C20" s="356"/>
      <c r="D20" s="356"/>
      <c r="E20" s="356"/>
      <c r="F20" s="356"/>
      <c r="G20" s="356"/>
      <c r="H20" s="356"/>
      <c r="I20" s="357"/>
    </row>
    <row r="21" spans="1:9" ht="32.25" customHeight="1" x14ac:dyDescent="0.25">
      <c r="A21" s="4">
        <v>7</v>
      </c>
      <c r="B21" s="23">
        <v>0.55208333333333337</v>
      </c>
      <c r="C21" s="111" t="s">
        <v>402</v>
      </c>
      <c r="D21" s="54" t="s">
        <v>403</v>
      </c>
      <c r="E21" s="55"/>
      <c r="F21" s="61" t="s">
        <v>396</v>
      </c>
      <c r="G21" s="54" t="s">
        <v>397</v>
      </c>
      <c r="H21" s="55" t="s">
        <v>102</v>
      </c>
      <c r="I21" s="55" t="s">
        <v>105</v>
      </c>
    </row>
    <row r="22" spans="1:9" ht="32.25" customHeight="1" x14ac:dyDescent="0.25">
      <c r="A22" s="4">
        <v>8</v>
      </c>
      <c r="B22" s="23">
        <v>0.55625000000000002</v>
      </c>
      <c r="C22" s="111" t="s">
        <v>404</v>
      </c>
      <c r="D22" s="54" t="s">
        <v>405</v>
      </c>
      <c r="E22" s="55"/>
      <c r="F22" s="61" t="s">
        <v>313</v>
      </c>
      <c r="G22" s="58" t="s">
        <v>314</v>
      </c>
      <c r="H22" s="59" t="s">
        <v>102</v>
      </c>
      <c r="I22" s="55" t="s">
        <v>82</v>
      </c>
    </row>
    <row r="23" spans="1:9" ht="32.25" customHeight="1" x14ac:dyDescent="0.25">
      <c r="A23" s="4">
        <v>9</v>
      </c>
      <c r="B23" s="23">
        <v>0.56041666666666701</v>
      </c>
      <c r="C23" s="56" t="s">
        <v>526</v>
      </c>
      <c r="D23" s="54" t="s">
        <v>527</v>
      </c>
      <c r="E23" s="55" t="s">
        <v>7</v>
      </c>
      <c r="F23" s="61" t="s">
        <v>530</v>
      </c>
      <c r="G23" s="54"/>
      <c r="H23" s="55"/>
      <c r="I23" s="55" t="s">
        <v>20</v>
      </c>
    </row>
    <row r="24" spans="1:9" ht="32.25" customHeight="1" x14ac:dyDescent="0.25">
      <c r="A24" s="4">
        <v>10</v>
      </c>
      <c r="B24" s="23">
        <v>0.56458333333333299</v>
      </c>
      <c r="C24" s="56" t="s">
        <v>521</v>
      </c>
      <c r="D24" s="54" t="s">
        <v>522</v>
      </c>
      <c r="E24" s="55" t="s">
        <v>7</v>
      </c>
      <c r="F24" s="61" t="s">
        <v>528</v>
      </c>
      <c r="G24" s="54"/>
      <c r="H24" s="55"/>
      <c r="I24" s="55" t="s">
        <v>20</v>
      </c>
    </row>
    <row r="25" spans="1:9" ht="32.25" customHeight="1" x14ac:dyDescent="0.25">
      <c r="A25" s="4">
        <v>11</v>
      </c>
      <c r="B25" s="23">
        <v>0.56874999999999998</v>
      </c>
      <c r="C25" s="111" t="s">
        <v>404</v>
      </c>
      <c r="D25" s="54" t="s">
        <v>405</v>
      </c>
      <c r="E25" s="55"/>
      <c r="F25" s="61" t="s">
        <v>401</v>
      </c>
      <c r="G25" s="54" t="s">
        <v>400</v>
      </c>
      <c r="H25" s="55" t="s">
        <v>102</v>
      </c>
      <c r="I25" s="55" t="s">
        <v>105</v>
      </c>
    </row>
    <row r="26" spans="1:9" ht="32.25" customHeight="1" x14ac:dyDescent="0.25">
      <c r="A26" s="4">
        <v>12</v>
      </c>
      <c r="B26" s="23">
        <v>0.57291666666666696</v>
      </c>
      <c r="C26" s="111" t="s">
        <v>398</v>
      </c>
      <c r="D26" s="54" t="s">
        <v>399</v>
      </c>
      <c r="E26" s="55"/>
      <c r="F26" s="61" t="s">
        <v>313</v>
      </c>
      <c r="G26" s="58" t="s">
        <v>314</v>
      </c>
      <c r="H26" s="59" t="s">
        <v>102</v>
      </c>
      <c r="I26" s="55" t="s">
        <v>82</v>
      </c>
    </row>
    <row r="28" spans="1:9" x14ac:dyDescent="0.25">
      <c r="A28" s="352" t="s">
        <v>537</v>
      </c>
      <c r="B28" s="352"/>
      <c r="C28" s="352"/>
      <c r="D28" s="352"/>
      <c r="E28" s="352"/>
      <c r="F28" s="352"/>
      <c r="G28" s="352"/>
      <c r="H28" s="352"/>
      <c r="I28" s="352"/>
    </row>
    <row r="29" spans="1:9" x14ac:dyDescent="0.25">
      <c r="A29" s="351" t="s">
        <v>105</v>
      </c>
      <c r="B29" s="351"/>
      <c r="C29" s="351"/>
      <c r="D29" s="351"/>
      <c r="E29" s="351"/>
      <c r="F29" s="351"/>
    </row>
    <row r="30" spans="1:9" ht="50.25" customHeight="1" x14ac:dyDescent="0.25">
      <c r="A30" s="168" t="s">
        <v>1</v>
      </c>
      <c r="B30" s="168" t="s">
        <v>39</v>
      </c>
      <c r="C30" s="167" t="s">
        <v>2</v>
      </c>
      <c r="D30" s="167" t="s">
        <v>19</v>
      </c>
      <c r="E30" s="168" t="s">
        <v>3</v>
      </c>
      <c r="F30" s="167" t="s">
        <v>4</v>
      </c>
      <c r="G30" s="167" t="s">
        <v>19</v>
      </c>
      <c r="H30" s="167" t="s">
        <v>5</v>
      </c>
      <c r="I30" s="167" t="s">
        <v>217</v>
      </c>
    </row>
    <row r="31" spans="1:9" ht="32.25" customHeight="1" x14ac:dyDescent="0.25">
      <c r="A31" s="4">
        <v>1</v>
      </c>
      <c r="B31" s="23">
        <v>0.61111111111111105</v>
      </c>
      <c r="C31" s="111" t="s">
        <v>406</v>
      </c>
      <c r="D31" s="54" t="s">
        <v>407</v>
      </c>
      <c r="E31" s="55"/>
      <c r="F31" s="61" t="s">
        <v>408</v>
      </c>
      <c r="G31" s="54" t="s">
        <v>410</v>
      </c>
      <c r="H31" s="55" t="s">
        <v>102</v>
      </c>
      <c r="I31" s="55" t="s">
        <v>105</v>
      </c>
    </row>
    <row r="32" spans="1:9" ht="32.25" customHeight="1" x14ac:dyDescent="0.25">
      <c r="A32" s="4">
        <v>2</v>
      </c>
      <c r="B32" s="23">
        <v>0.61458333333333337</v>
      </c>
      <c r="C32" s="111" t="s">
        <v>539</v>
      </c>
      <c r="D32" s="54" t="s">
        <v>416</v>
      </c>
      <c r="E32" s="55" t="s">
        <v>7</v>
      </c>
      <c r="F32" s="61" t="s">
        <v>422</v>
      </c>
      <c r="G32" s="54" t="s">
        <v>423</v>
      </c>
      <c r="H32" s="55" t="s">
        <v>419</v>
      </c>
      <c r="I32" s="55" t="s">
        <v>421</v>
      </c>
    </row>
    <row r="33" spans="1:9" ht="32.25" customHeight="1" x14ac:dyDescent="0.25">
      <c r="A33" s="4">
        <v>3</v>
      </c>
      <c r="B33" s="23">
        <v>0.61805555555555558</v>
      </c>
      <c r="C33" s="56" t="s">
        <v>523</v>
      </c>
      <c r="D33" s="54" t="s">
        <v>11</v>
      </c>
      <c r="E33" s="55" t="s">
        <v>7</v>
      </c>
      <c r="F33" s="61" t="s">
        <v>528</v>
      </c>
      <c r="G33" s="54"/>
      <c r="H33" s="55"/>
      <c r="I33" s="55" t="s">
        <v>20</v>
      </c>
    </row>
    <row r="34" spans="1:9" ht="32.25" customHeight="1" x14ac:dyDescent="0.25">
      <c r="A34" s="4">
        <v>4</v>
      </c>
      <c r="B34" s="23">
        <v>0.62152777777777779</v>
      </c>
      <c r="C34" s="111" t="s">
        <v>411</v>
      </c>
      <c r="D34" s="54" t="s">
        <v>412</v>
      </c>
      <c r="E34" s="55" t="s">
        <v>7</v>
      </c>
      <c r="F34" s="61" t="s">
        <v>418</v>
      </c>
      <c r="G34" s="54" t="s">
        <v>212</v>
      </c>
      <c r="H34" s="55" t="s">
        <v>419</v>
      </c>
      <c r="I34" s="55" t="s">
        <v>421</v>
      </c>
    </row>
    <row r="36" spans="1:9" ht="21" customHeight="1" x14ac:dyDescent="0.25">
      <c r="A36" s="352" t="s">
        <v>540</v>
      </c>
      <c r="B36" s="352"/>
      <c r="C36" s="352"/>
      <c r="D36" s="352"/>
      <c r="E36" s="352"/>
      <c r="F36" s="352"/>
      <c r="G36" s="352"/>
      <c r="H36" s="352"/>
      <c r="I36" s="352"/>
    </row>
    <row r="37" spans="1:9" x14ac:dyDescent="0.25">
      <c r="A37" s="351" t="s">
        <v>105</v>
      </c>
      <c r="B37" s="351"/>
      <c r="C37" s="351"/>
      <c r="D37" s="351"/>
      <c r="E37" s="351"/>
      <c r="F37" s="351"/>
    </row>
    <row r="38" spans="1:9" ht="50.25" customHeight="1" x14ac:dyDescent="0.25">
      <c r="A38" s="168" t="s">
        <v>1</v>
      </c>
      <c r="B38" s="168" t="s">
        <v>39</v>
      </c>
      <c r="C38" s="167" t="s">
        <v>2</v>
      </c>
      <c r="D38" s="167" t="s">
        <v>19</v>
      </c>
      <c r="E38" s="168" t="s">
        <v>3</v>
      </c>
      <c r="F38" s="167" t="s">
        <v>4</v>
      </c>
      <c r="G38" s="167" t="s">
        <v>19</v>
      </c>
      <c r="H38" s="167" t="s">
        <v>5</v>
      </c>
      <c r="I38" s="167" t="s">
        <v>217</v>
      </c>
    </row>
    <row r="39" spans="1:9" ht="32.25" customHeight="1" x14ac:dyDescent="0.25">
      <c r="A39" s="4">
        <v>1</v>
      </c>
      <c r="B39" s="23">
        <v>0.63888888888888895</v>
      </c>
      <c r="C39" s="56" t="s">
        <v>515</v>
      </c>
      <c r="D39" s="54" t="s">
        <v>516</v>
      </c>
      <c r="E39" s="55" t="s">
        <v>6</v>
      </c>
      <c r="F39" s="61" t="s">
        <v>529</v>
      </c>
      <c r="G39" s="54"/>
      <c r="H39" s="55"/>
      <c r="I39" s="55" t="s">
        <v>20</v>
      </c>
    </row>
    <row r="40" spans="1:9" ht="32.25" customHeight="1" x14ac:dyDescent="0.25">
      <c r="A40" s="4">
        <v>2</v>
      </c>
      <c r="B40" s="23">
        <v>0.6430555555555556</v>
      </c>
      <c r="C40" s="111" t="s">
        <v>379</v>
      </c>
      <c r="D40" s="54" t="s">
        <v>11</v>
      </c>
      <c r="E40" s="55" t="s">
        <v>7</v>
      </c>
      <c r="F40" s="56" t="s">
        <v>364</v>
      </c>
      <c r="G40" s="54" t="s">
        <v>365</v>
      </c>
      <c r="H40" s="55" t="s">
        <v>366</v>
      </c>
      <c r="I40" s="55" t="s">
        <v>105</v>
      </c>
    </row>
    <row r="41" spans="1:9" ht="32.25" customHeight="1" x14ac:dyDescent="0.25">
      <c r="A41" s="4">
        <v>3</v>
      </c>
      <c r="B41" s="23">
        <v>0.64722222222222203</v>
      </c>
      <c r="C41" s="111" t="s">
        <v>387</v>
      </c>
      <c r="D41" s="54" t="s">
        <v>388</v>
      </c>
      <c r="E41" s="55"/>
      <c r="F41" s="61" t="s">
        <v>389</v>
      </c>
      <c r="G41" s="54" t="s">
        <v>390</v>
      </c>
      <c r="H41" s="55" t="s">
        <v>102</v>
      </c>
      <c r="I41" s="55" t="s">
        <v>105</v>
      </c>
    </row>
    <row r="42" spans="1:9" ht="32.25" customHeight="1" x14ac:dyDescent="0.25">
      <c r="A42" s="4">
        <v>4</v>
      </c>
      <c r="B42" s="23">
        <v>0.65138888888888902</v>
      </c>
      <c r="C42" s="56" t="s">
        <v>519</v>
      </c>
      <c r="D42" s="54" t="s">
        <v>520</v>
      </c>
      <c r="E42" s="55">
        <v>2</v>
      </c>
      <c r="F42" s="61" t="s">
        <v>528</v>
      </c>
      <c r="G42" s="54"/>
      <c r="H42" s="55"/>
      <c r="I42" s="55" t="s">
        <v>20</v>
      </c>
    </row>
    <row r="43" spans="1:9" ht="32.25" customHeight="1" x14ac:dyDescent="0.25">
      <c r="A43" s="4">
        <v>5</v>
      </c>
      <c r="B43" s="23">
        <v>0.655555555555556</v>
      </c>
      <c r="C43" s="111" t="s">
        <v>413</v>
      </c>
      <c r="D43" s="54" t="s">
        <v>11</v>
      </c>
      <c r="E43" s="55" t="s">
        <v>7</v>
      </c>
      <c r="F43" s="61" t="s">
        <v>418</v>
      </c>
      <c r="G43" s="54" t="s">
        <v>212</v>
      </c>
      <c r="H43" s="55" t="s">
        <v>419</v>
      </c>
      <c r="I43" s="55" t="s">
        <v>421</v>
      </c>
    </row>
    <row r="44" spans="1:9" ht="32.25" customHeight="1" x14ac:dyDescent="0.25">
      <c r="A44" s="4">
        <v>6</v>
      </c>
      <c r="B44" s="23">
        <v>0.65972222222222199</v>
      </c>
      <c r="C44" s="111" t="s">
        <v>490</v>
      </c>
      <c r="D44" s="54" t="s">
        <v>488</v>
      </c>
      <c r="E44" s="55" t="s">
        <v>7</v>
      </c>
      <c r="F44" s="61" t="s">
        <v>491</v>
      </c>
      <c r="G44" s="54" t="s">
        <v>492</v>
      </c>
      <c r="H44" s="55" t="s">
        <v>493</v>
      </c>
      <c r="I44" s="55" t="s">
        <v>493</v>
      </c>
    </row>
    <row r="45" spans="1:9" ht="32.25" customHeight="1" x14ac:dyDescent="0.25">
      <c r="A45" s="4">
        <v>7</v>
      </c>
      <c r="B45" s="23">
        <v>0.66388888888888897</v>
      </c>
      <c r="C45" s="57" t="s">
        <v>268</v>
      </c>
      <c r="D45" s="54" t="s">
        <v>11</v>
      </c>
      <c r="E45" s="55" t="s">
        <v>7</v>
      </c>
      <c r="F45" s="56" t="s">
        <v>364</v>
      </c>
      <c r="G45" s="54" t="s">
        <v>365</v>
      </c>
      <c r="H45" s="55" t="s">
        <v>366</v>
      </c>
      <c r="I45" s="55" t="s">
        <v>105</v>
      </c>
    </row>
    <row r="49" spans="1:9" x14ac:dyDescent="0.25">
      <c r="A49" s="352" t="s">
        <v>538</v>
      </c>
      <c r="B49" s="352"/>
      <c r="C49" s="352"/>
      <c r="D49" s="352"/>
      <c r="E49" s="352"/>
      <c r="F49" s="352"/>
      <c r="G49" s="352"/>
      <c r="H49" s="352"/>
      <c r="I49" s="352"/>
    </row>
    <row r="50" spans="1:9" x14ac:dyDescent="0.25">
      <c r="A50" s="351" t="s">
        <v>105</v>
      </c>
      <c r="B50" s="351"/>
      <c r="C50" s="351"/>
      <c r="D50" s="351"/>
      <c r="E50" s="351"/>
      <c r="F50" s="351"/>
    </row>
    <row r="51" spans="1:9" ht="50.25" customHeight="1" x14ac:dyDescent="0.25">
      <c r="A51" s="64" t="s">
        <v>1</v>
      </c>
      <c r="B51" s="64" t="s">
        <v>39</v>
      </c>
      <c r="C51" s="65" t="s">
        <v>2</v>
      </c>
      <c r="D51" s="65" t="s">
        <v>19</v>
      </c>
      <c r="E51" s="64" t="s">
        <v>3</v>
      </c>
      <c r="F51" s="65" t="s">
        <v>4</v>
      </c>
      <c r="G51" s="65" t="s">
        <v>19</v>
      </c>
      <c r="H51" s="65" t="s">
        <v>5</v>
      </c>
      <c r="I51" s="65" t="s">
        <v>22</v>
      </c>
    </row>
    <row r="52" spans="1:9" s="173" customFormat="1" ht="27.75" customHeight="1" x14ac:dyDescent="0.25">
      <c r="A52" s="171">
        <v>1</v>
      </c>
      <c r="B52" s="172">
        <v>0.67361111111111116</v>
      </c>
      <c r="C52" s="57" t="s">
        <v>267</v>
      </c>
      <c r="D52" s="54" t="s">
        <v>190</v>
      </c>
      <c r="E52" s="60" t="s">
        <v>7</v>
      </c>
      <c r="F52" s="56" t="s">
        <v>370</v>
      </c>
      <c r="G52" s="54" t="s">
        <v>371</v>
      </c>
      <c r="H52" s="55" t="s">
        <v>372</v>
      </c>
      <c r="I52" s="55" t="s">
        <v>105</v>
      </c>
    </row>
    <row r="53" spans="1:9" s="173" customFormat="1" ht="27.75" customHeight="1" x14ac:dyDescent="0.25">
      <c r="A53" s="171">
        <v>2</v>
      </c>
      <c r="B53" s="172">
        <v>0.6777777777777777</v>
      </c>
      <c r="C53" s="56" t="s">
        <v>428</v>
      </c>
      <c r="D53" s="54" t="s">
        <v>126</v>
      </c>
      <c r="E53" s="55" t="s">
        <v>6</v>
      </c>
      <c r="F53" s="61" t="s">
        <v>436</v>
      </c>
      <c r="G53" s="54" t="s">
        <v>15</v>
      </c>
      <c r="H53" s="55" t="s">
        <v>288</v>
      </c>
      <c r="I53" s="55" t="s">
        <v>432</v>
      </c>
    </row>
    <row r="54" spans="1:9" ht="29.25" customHeight="1" x14ac:dyDescent="0.25">
      <c r="A54" s="171">
        <v>3</v>
      </c>
      <c r="B54" s="172">
        <v>0.68194444444444402</v>
      </c>
      <c r="C54" s="111" t="s">
        <v>375</v>
      </c>
      <c r="D54" s="54" t="s">
        <v>376</v>
      </c>
      <c r="E54" s="55" t="s">
        <v>7</v>
      </c>
      <c r="F54" s="61" t="s">
        <v>377</v>
      </c>
      <c r="G54" s="54" t="s">
        <v>212</v>
      </c>
      <c r="H54" s="55" t="s">
        <v>102</v>
      </c>
      <c r="I54" s="55" t="s">
        <v>105</v>
      </c>
    </row>
    <row r="55" spans="1:9" s="173" customFormat="1" ht="27.75" customHeight="1" x14ac:dyDescent="0.25">
      <c r="A55" s="171">
        <v>4</v>
      </c>
      <c r="B55" s="172">
        <v>0.68611111111111101</v>
      </c>
      <c r="C55" s="56" t="s">
        <v>37</v>
      </c>
      <c r="D55" s="54" t="s">
        <v>41</v>
      </c>
      <c r="E55" s="55">
        <v>2</v>
      </c>
      <c r="F55" s="67" t="s">
        <v>123</v>
      </c>
      <c r="G55" s="54" t="s">
        <v>40</v>
      </c>
      <c r="H55" s="55" t="s">
        <v>288</v>
      </c>
      <c r="I55" s="55" t="s">
        <v>288</v>
      </c>
    </row>
    <row r="56" spans="1:9" s="173" customFormat="1" ht="27.75" customHeight="1" x14ac:dyDescent="0.25">
      <c r="A56" s="171">
        <v>5</v>
      </c>
      <c r="B56" s="172">
        <v>0.69027777777777699</v>
      </c>
      <c r="C56" s="56" t="s">
        <v>646</v>
      </c>
      <c r="D56" s="58" t="s">
        <v>11</v>
      </c>
      <c r="E56" s="59" t="s">
        <v>7</v>
      </c>
      <c r="F56" s="61" t="s">
        <v>301</v>
      </c>
      <c r="G56" s="58" t="s">
        <v>302</v>
      </c>
      <c r="H56" s="59" t="s">
        <v>296</v>
      </c>
      <c r="I56" s="55" t="s">
        <v>82</v>
      </c>
    </row>
    <row r="57" spans="1:9" s="173" customFormat="1" ht="27.75" customHeight="1" x14ac:dyDescent="0.25">
      <c r="A57" s="171">
        <v>6</v>
      </c>
      <c r="B57" s="172">
        <v>0.69444444444444398</v>
      </c>
      <c r="C57" s="111" t="s">
        <v>385</v>
      </c>
      <c r="D57" s="54" t="s">
        <v>11</v>
      </c>
      <c r="E57" s="55" t="s">
        <v>7</v>
      </c>
      <c r="F57" s="56" t="s">
        <v>205</v>
      </c>
      <c r="G57" s="54" t="s">
        <v>206</v>
      </c>
      <c r="H57" s="55" t="s">
        <v>102</v>
      </c>
      <c r="I57" s="55" t="s">
        <v>105</v>
      </c>
    </row>
    <row r="58" spans="1:9" ht="30" customHeight="1" x14ac:dyDescent="0.25">
      <c r="A58" s="171">
        <v>7</v>
      </c>
      <c r="B58" s="172">
        <v>0.69861111111110996</v>
      </c>
      <c r="C58" s="61" t="s">
        <v>348</v>
      </c>
      <c r="D58" s="54" t="s">
        <v>352</v>
      </c>
      <c r="E58" s="55" t="s">
        <v>30</v>
      </c>
      <c r="F58" s="61" t="s">
        <v>357</v>
      </c>
      <c r="G58" s="54" t="s">
        <v>361</v>
      </c>
      <c r="H58" s="55" t="s">
        <v>16</v>
      </c>
      <c r="I58" s="55" t="s">
        <v>31</v>
      </c>
    </row>
    <row r="59" spans="1:9" ht="30" customHeight="1" x14ac:dyDescent="0.25">
      <c r="A59" s="348" t="s">
        <v>541</v>
      </c>
      <c r="B59" s="349"/>
      <c r="C59" s="349"/>
      <c r="D59" s="349"/>
      <c r="E59" s="349"/>
      <c r="F59" s="349"/>
      <c r="G59" s="349"/>
      <c r="H59" s="349"/>
      <c r="I59" s="350"/>
    </row>
    <row r="60" spans="1:9" s="173" customFormat="1" ht="27.75" customHeight="1" x14ac:dyDescent="0.25">
      <c r="A60" s="171">
        <v>8</v>
      </c>
      <c r="B60" s="172">
        <v>0.71180555555555547</v>
      </c>
      <c r="C60" s="61" t="s">
        <v>345</v>
      </c>
      <c r="D60" s="54" t="s">
        <v>349</v>
      </c>
      <c r="E60" s="55">
        <v>2</v>
      </c>
      <c r="F60" s="61" t="s">
        <v>354</v>
      </c>
      <c r="G60" s="54" t="s">
        <v>358</v>
      </c>
      <c r="H60" s="55" t="s">
        <v>353</v>
      </c>
      <c r="I60" s="55" t="s">
        <v>31</v>
      </c>
    </row>
    <row r="61" spans="1:9" s="173" customFormat="1" ht="27.75" customHeight="1" x14ac:dyDescent="0.25">
      <c r="A61" s="171">
        <v>9</v>
      </c>
      <c r="B61" s="172">
        <v>0.71597222222222223</v>
      </c>
      <c r="C61" s="61" t="s">
        <v>346</v>
      </c>
      <c r="D61" s="54" t="s">
        <v>350</v>
      </c>
      <c r="E61" s="55" t="s">
        <v>6</v>
      </c>
      <c r="F61" s="61" t="s">
        <v>355</v>
      </c>
      <c r="G61" s="54" t="s">
        <v>359</v>
      </c>
      <c r="H61" s="55" t="s">
        <v>16</v>
      </c>
      <c r="I61" s="55" t="s">
        <v>31</v>
      </c>
    </row>
    <row r="62" spans="1:9" s="173" customFormat="1" ht="27.75" customHeight="1" x14ac:dyDescent="0.25">
      <c r="A62" s="171">
        <v>10</v>
      </c>
      <c r="B62" s="172">
        <v>0.72013888888888899</v>
      </c>
      <c r="C62" s="56" t="s">
        <v>427</v>
      </c>
      <c r="D62" s="54"/>
      <c r="E62" s="55" t="s">
        <v>6</v>
      </c>
      <c r="F62" s="61" t="s">
        <v>436</v>
      </c>
      <c r="G62" s="54" t="s">
        <v>15</v>
      </c>
      <c r="H62" s="55" t="s">
        <v>288</v>
      </c>
      <c r="I62" s="55" t="s">
        <v>432</v>
      </c>
    </row>
    <row r="63" spans="1:9" ht="29.25" customHeight="1" x14ac:dyDescent="0.25">
      <c r="A63" s="171">
        <v>11</v>
      </c>
      <c r="B63" s="172">
        <v>0.72430555555555598</v>
      </c>
      <c r="C63" s="111" t="s">
        <v>381</v>
      </c>
      <c r="D63" s="54" t="s">
        <v>11</v>
      </c>
      <c r="E63" s="55" t="s">
        <v>7</v>
      </c>
      <c r="F63" s="61" t="s">
        <v>382</v>
      </c>
      <c r="G63" s="54" t="s">
        <v>383</v>
      </c>
      <c r="H63" s="55" t="s">
        <v>102</v>
      </c>
      <c r="I63" s="55" t="s">
        <v>105</v>
      </c>
    </row>
    <row r="64" spans="1:9" ht="29.25" customHeight="1" x14ac:dyDescent="0.25">
      <c r="A64" s="171">
        <v>12</v>
      </c>
      <c r="B64" s="172">
        <v>0.72847222222222296</v>
      </c>
      <c r="C64" s="56" t="s">
        <v>277</v>
      </c>
      <c r="D64" s="54" t="s">
        <v>189</v>
      </c>
      <c r="E64" s="55" t="s">
        <v>7</v>
      </c>
      <c r="F64" s="61" t="s">
        <v>70</v>
      </c>
      <c r="G64" s="54" t="s">
        <v>66</v>
      </c>
      <c r="H64" s="55" t="s">
        <v>67</v>
      </c>
      <c r="I64" s="55" t="s">
        <v>18</v>
      </c>
    </row>
    <row r="65" spans="1:18" s="173" customFormat="1" ht="27.75" customHeight="1" x14ac:dyDescent="0.25">
      <c r="A65" s="171">
        <v>13</v>
      </c>
      <c r="B65" s="172">
        <v>0.73263888888888895</v>
      </c>
      <c r="C65" s="56" t="s">
        <v>295</v>
      </c>
      <c r="D65" s="58" t="s">
        <v>11</v>
      </c>
      <c r="E65" s="59" t="s">
        <v>7</v>
      </c>
      <c r="F65" s="61" t="s">
        <v>301</v>
      </c>
      <c r="G65" s="58" t="s">
        <v>302</v>
      </c>
      <c r="H65" s="59" t="s">
        <v>296</v>
      </c>
      <c r="I65" s="55" t="s">
        <v>82</v>
      </c>
      <c r="L65" s="9"/>
      <c r="M65" s="9"/>
      <c r="N65" s="9"/>
      <c r="O65" s="9"/>
      <c r="P65" s="9"/>
      <c r="Q65" s="9"/>
      <c r="R65" s="9"/>
    </row>
    <row r="66" spans="1:18" ht="29.25" customHeight="1" x14ac:dyDescent="0.25">
      <c r="A66" s="171">
        <v>14</v>
      </c>
      <c r="B66" s="172">
        <v>0.73680555555555605</v>
      </c>
      <c r="C66" s="111" t="s">
        <v>378</v>
      </c>
      <c r="D66" s="54" t="s">
        <v>11</v>
      </c>
      <c r="E66" s="55" t="s">
        <v>7</v>
      </c>
      <c r="F66" s="61" t="s">
        <v>377</v>
      </c>
      <c r="G66" s="54" t="s">
        <v>212</v>
      </c>
      <c r="H66" s="55" t="s">
        <v>102</v>
      </c>
      <c r="I66" s="55" t="s">
        <v>105</v>
      </c>
    </row>
  </sheetData>
  <sortState ref="A52:XFD65">
    <sortCondition ref="A52"/>
  </sortState>
  <mergeCells count="14">
    <mergeCell ref="A59:I59"/>
    <mergeCell ref="A4:F4"/>
    <mergeCell ref="A49:I49"/>
    <mergeCell ref="A50:F50"/>
    <mergeCell ref="A1:I1"/>
    <mergeCell ref="A2:I2"/>
    <mergeCell ref="A3:I3"/>
    <mergeCell ref="A11:I11"/>
    <mergeCell ref="A12:F12"/>
    <mergeCell ref="A28:I28"/>
    <mergeCell ref="A29:F29"/>
    <mergeCell ref="A36:I36"/>
    <mergeCell ref="A37:F37"/>
    <mergeCell ref="A20:I20"/>
  </mergeCells>
  <conditionalFormatting sqref="D6:D9">
    <cfRule type="expression" dxfId="16" priority="4" stopIfTrue="1">
      <formula>$N6=2018</formula>
    </cfRule>
  </conditionalFormatting>
  <printOptions horizontalCentered="1"/>
  <pageMargins left="0" right="0" top="0" bottom="0" header="0.31496062992125984" footer="0.31496062992125984"/>
  <pageSetup paperSize="9" scale="4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60" zoomScaleNormal="60" workbookViewId="0">
      <selection sqref="A1:AA1"/>
    </sheetView>
  </sheetViews>
  <sheetFormatPr defaultRowHeight="15" x14ac:dyDescent="0.25"/>
  <cols>
    <col min="1" max="1" width="5.28515625" style="9" customWidth="1"/>
    <col min="2" max="2" width="26.8554687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8.5703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766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79"/>
      <c r="AC1" s="79"/>
      <c r="AD1" s="79"/>
      <c r="AE1" s="79"/>
      <c r="AF1" s="79"/>
    </row>
    <row r="2" spans="1:32" ht="18" x14ac:dyDescent="0.25">
      <c r="A2" s="369" t="s">
        <v>749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652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33.75" customHeight="1" x14ac:dyDescent="0.25">
      <c r="A7" s="389" t="s">
        <v>806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45.75" customHeight="1" x14ac:dyDescent="0.25">
      <c r="A11" s="184">
        <f t="shared" ref="A11:A19" si="0">RANK(AA11,AA$11:AA$19,0)</f>
        <v>1</v>
      </c>
      <c r="B11" s="185" t="s">
        <v>789</v>
      </c>
      <c r="C11" s="229" t="s">
        <v>99</v>
      </c>
      <c r="D11" s="189" t="s">
        <v>25</v>
      </c>
      <c r="E11" s="188" t="s">
        <v>802</v>
      </c>
      <c r="F11" s="186" t="s">
        <v>101</v>
      </c>
      <c r="G11" s="189" t="s">
        <v>102</v>
      </c>
      <c r="H11" s="189" t="s">
        <v>105</v>
      </c>
      <c r="I11" s="190">
        <v>226.5</v>
      </c>
      <c r="J11" s="191">
        <f t="shared" ref="J11:J19" si="1">I11/3.4</f>
        <v>66.617647058823536</v>
      </c>
      <c r="K11" s="184">
        <f t="shared" ref="K11:K19" si="2">RANK(J11,J$11:J$19,0)</f>
        <v>1</v>
      </c>
      <c r="L11" s="190">
        <v>226</v>
      </c>
      <c r="M11" s="191">
        <f t="shared" ref="M11:M19" si="3">L11/3.4</f>
        <v>66.470588235294116</v>
      </c>
      <c r="N11" s="184">
        <f t="shared" ref="N11:N19" si="4">RANK(M11,M$11:M$19,0)</f>
        <v>2</v>
      </c>
      <c r="O11" s="190">
        <v>232</v>
      </c>
      <c r="P11" s="191">
        <f t="shared" ref="P11:P19" si="5">O11/3.4</f>
        <v>68.235294117647058</v>
      </c>
      <c r="Q11" s="184">
        <f t="shared" ref="Q11:Q19" si="6">RANK(P11,P$11:P$19,0)</f>
        <v>2</v>
      </c>
      <c r="R11" s="190">
        <v>223.5</v>
      </c>
      <c r="S11" s="191">
        <f t="shared" ref="S11:S19" si="7">R11/3.4</f>
        <v>65.735294117647058</v>
      </c>
      <c r="T11" s="184">
        <f t="shared" ref="T11:T19" si="8">RANK(S11,S$11:S$19,0)</f>
        <v>4</v>
      </c>
      <c r="U11" s="190">
        <v>229</v>
      </c>
      <c r="V11" s="191">
        <f t="shared" ref="V11:V19" si="9">U11/3.4</f>
        <v>67.352941176470594</v>
      </c>
      <c r="W11" s="184">
        <f t="shared" ref="W11:W19" si="10">RANK(V11,V$11:V$19,0)</f>
        <v>1</v>
      </c>
      <c r="X11" s="184"/>
      <c r="Y11" s="184"/>
      <c r="Z11" s="190">
        <f>L11+U11+I11+O11+R11</f>
        <v>1137</v>
      </c>
      <c r="AA11" s="191">
        <f t="shared" ref="AA11:AA19" si="11">(M11+V11+J11+P11+S11)/5</f>
        <v>66.882352941176478</v>
      </c>
      <c r="AB11" s="157">
        <v>1</v>
      </c>
    </row>
    <row r="12" spans="1:32" s="125" customFormat="1" ht="45.75" customHeight="1" x14ac:dyDescent="0.25">
      <c r="A12" s="184">
        <f t="shared" si="0"/>
        <v>2</v>
      </c>
      <c r="B12" s="188" t="s">
        <v>801</v>
      </c>
      <c r="C12" s="228">
        <v>59498</v>
      </c>
      <c r="D12" s="187" t="s">
        <v>25</v>
      </c>
      <c r="E12" s="192" t="s">
        <v>786</v>
      </c>
      <c r="F12" s="195" t="s">
        <v>202</v>
      </c>
      <c r="G12" s="196" t="s">
        <v>200</v>
      </c>
      <c r="H12" s="189" t="s">
        <v>288</v>
      </c>
      <c r="I12" s="190">
        <v>223.5</v>
      </c>
      <c r="J12" s="191">
        <f t="shared" si="1"/>
        <v>65.735294117647058</v>
      </c>
      <c r="K12" s="184">
        <f t="shared" si="2"/>
        <v>3</v>
      </c>
      <c r="L12" s="190">
        <v>225</v>
      </c>
      <c r="M12" s="191">
        <f t="shared" si="3"/>
        <v>66.17647058823529</v>
      </c>
      <c r="N12" s="184">
        <f t="shared" si="4"/>
        <v>3</v>
      </c>
      <c r="O12" s="190">
        <v>224</v>
      </c>
      <c r="P12" s="191">
        <f t="shared" si="5"/>
        <v>65.882352941176478</v>
      </c>
      <c r="Q12" s="184">
        <f t="shared" si="6"/>
        <v>4</v>
      </c>
      <c r="R12" s="190">
        <v>233.5</v>
      </c>
      <c r="S12" s="191">
        <f t="shared" si="7"/>
        <v>68.67647058823529</v>
      </c>
      <c r="T12" s="184">
        <f t="shared" si="8"/>
        <v>1</v>
      </c>
      <c r="U12" s="190">
        <v>226</v>
      </c>
      <c r="V12" s="191">
        <f t="shared" si="9"/>
        <v>66.470588235294116</v>
      </c>
      <c r="W12" s="184">
        <f t="shared" si="10"/>
        <v>2</v>
      </c>
      <c r="X12" s="184"/>
      <c r="Y12" s="184"/>
      <c r="Z12" s="190">
        <f>L12+U12+I12+O12+R12</f>
        <v>1132</v>
      </c>
      <c r="AA12" s="191">
        <f t="shared" si="11"/>
        <v>66.588235294117652</v>
      </c>
      <c r="AB12" s="157">
        <v>1</v>
      </c>
    </row>
    <row r="13" spans="1:32" s="125" customFormat="1" ht="45.75" customHeight="1" x14ac:dyDescent="0.25">
      <c r="A13" s="184">
        <f t="shared" si="0"/>
        <v>3</v>
      </c>
      <c r="B13" s="188" t="s">
        <v>797</v>
      </c>
      <c r="C13" s="186" t="s">
        <v>465</v>
      </c>
      <c r="D13" s="189" t="s">
        <v>25</v>
      </c>
      <c r="E13" s="192" t="s">
        <v>798</v>
      </c>
      <c r="F13" s="186" t="s">
        <v>467</v>
      </c>
      <c r="G13" s="189" t="s">
        <v>468</v>
      </c>
      <c r="H13" s="189" t="s">
        <v>432</v>
      </c>
      <c r="I13" s="190">
        <v>225.5</v>
      </c>
      <c r="J13" s="191">
        <f t="shared" si="1"/>
        <v>66.32352941176471</v>
      </c>
      <c r="K13" s="184">
        <f t="shared" si="2"/>
        <v>2</v>
      </c>
      <c r="L13" s="190">
        <v>231</v>
      </c>
      <c r="M13" s="191">
        <f t="shared" si="3"/>
        <v>67.941176470588232</v>
      </c>
      <c r="N13" s="184">
        <f t="shared" si="4"/>
        <v>1</v>
      </c>
      <c r="O13" s="190">
        <v>222.5</v>
      </c>
      <c r="P13" s="191">
        <f t="shared" si="5"/>
        <v>65.441176470588232</v>
      </c>
      <c r="Q13" s="184">
        <f t="shared" si="6"/>
        <v>5</v>
      </c>
      <c r="R13" s="190">
        <v>222</v>
      </c>
      <c r="S13" s="191">
        <f t="shared" si="7"/>
        <v>65.294117647058826</v>
      </c>
      <c r="T13" s="184">
        <f t="shared" si="8"/>
        <v>5</v>
      </c>
      <c r="U13" s="190">
        <v>222</v>
      </c>
      <c r="V13" s="191">
        <f t="shared" si="9"/>
        <v>65.294117647058826</v>
      </c>
      <c r="W13" s="184">
        <f t="shared" si="10"/>
        <v>4</v>
      </c>
      <c r="X13" s="184"/>
      <c r="Y13" s="184"/>
      <c r="Z13" s="190">
        <f>L13+U13+I13+O13+R13</f>
        <v>1123</v>
      </c>
      <c r="AA13" s="191">
        <f t="shared" si="11"/>
        <v>66.058823529411768</v>
      </c>
      <c r="AB13" s="157">
        <v>1</v>
      </c>
    </row>
    <row r="14" spans="1:32" s="125" customFormat="1" ht="45.75" customHeight="1" x14ac:dyDescent="0.25">
      <c r="A14" s="184">
        <f t="shared" si="0"/>
        <v>4</v>
      </c>
      <c r="B14" s="188" t="s">
        <v>799</v>
      </c>
      <c r="C14" s="186" t="s">
        <v>253</v>
      </c>
      <c r="D14" s="189">
        <v>1</v>
      </c>
      <c r="E14" s="188" t="s">
        <v>800</v>
      </c>
      <c r="F14" s="186" t="s">
        <v>255</v>
      </c>
      <c r="G14" s="189" t="s">
        <v>288</v>
      </c>
      <c r="H14" s="189" t="s">
        <v>288</v>
      </c>
      <c r="I14" s="190">
        <v>223.5</v>
      </c>
      <c r="J14" s="191">
        <f t="shared" si="1"/>
        <v>65.735294117647058</v>
      </c>
      <c r="K14" s="184">
        <f t="shared" si="2"/>
        <v>3</v>
      </c>
      <c r="L14" s="190">
        <v>225</v>
      </c>
      <c r="M14" s="191">
        <f t="shared" si="3"/>
        <v>66.17647058823529</v>
      </c>
      <c r="N14" s="184">
        <f t="shared" si="4"/>
        <v>3</v>
      </c>
      <c r="O14" s="190">
        <v>226</v>
      </c>
      <c r="P14" s="191">
        <f t="shared" si="5"/>
        <v>66.470588235294116</v>
      </c>
      <c r="Q14" s="184">
        <f t="shared" si="6"/>
        <v>3</v>
      </c>
      <c r="R14" s="190">
        <v>224</v>
      </c>
      <c r="S14" s="191">
        <f t="shared" si="7"/>
        <v>65.882352941176478</v>
      </c>
      <c r="T14" s="184">
        <f t="shared" si="8"/>
        <v>3</v>
      </c>
      <c r="U14" s="190">
        <v>224</v>
      </c>
      <c r="V14" s="191">
        <f t="shared" si="9"/>
        <v>65.882352941176478</v>
      </c>
      <c r="W14" s="184">
        <f t="shared" si="10"/>
        <v>3</v>
      </c>
      <c r="X14" s="184"/>
      <c r="Y14" s="184"/>
      <c r="Z14" s="190">
        <f>L14+U14+I14+O14+R14</f>
        <v>1122.5</v>
      </c>
      <c r="AA14" s="191">
        <f t="shared" si="11"/>
        <v>66.029411764705884</v>
      </c>
      <c r="AB14" s="157">
        <v>1</v>
      </c>
    </row>
    <row r="15" spans="1:32" s="125" customFormat="1" ht="45.75" customHeight="1" x14ac:dyDescent="0.25">
      <c r="A15" s="184">
        <f t="shared" si="0"/>
        <v>5</v>
      </c>
      <c r="B15" s="185" t="s">
        <v>789</v>
      </c>
      <c r="C15" s="229" t="s">
        <v>99</v>
      </c>
      <c r="D15" s="189" t="s">
        <v>25</v>
      </c>
      <c r="E15" s="188" t="s">
        <v>790</v>
      </c>
      <c r="F15" s="186" t="s">
        <v>206</v>
      </c>
      <c r="G15" s="189" t="s">
        <v>102</v>
      </c>
      <c r="H15" s="189" t="s">
        <v>105</v>
      </c>
      <c r="I15" s="190">
        <v>223</v>
      </c>
      <c r="J15" s="191">
        <f t="shared" si="1"/>
        <v>65.588235294117652</v>
      </c>
      <c r="K15" s="184">
        <f t="shared" si="2"/>
        <v>5</v>
      </c>
      <c r="L15" s="190">
        <v>213</v>
      </c>
      <c r="M15" s="191">
        <f t="shared" si="3"/>
        <v>62.647058823529413</v>
      </c>
      <c r="N15" s="184">
        <f t="shared" si="4"/>
        <v>7</v>
      </c>
      <c r="O15" s="190">
        <v>233</v>
      </c>
      <c r="P15" s="191">
        <f t="shared" si="5"/>
        <v>68.529411764705884</v>
      </c>
      <c r="Q15" s="184">
        <f t="shared" si="6"/>
        <v>1</v>
      </c>
      <c r="R15" s="190">
        <v>225</v>
      </c>
      <c r="S15" s="191">
        <f t="shared" si="7"/>
        <v>66.17647058823529</v>
      </c>
      <c r="T15" s="184">
        <f t="shared" si="8"/>
        <v>2</v>
      </c>
      <c r="U15" s="190">
        <v>213.5</v>
      </c>
      <c r="V15" s="191">
        <f t="shared" si="9"/>
        <v>62.794117647058826</v>
      </c>
      <c r="W15" s="184">
        <f t="shared" si="10"/>
        <v>6</v>
      </c>
      <c r="X15" s="184"/>
      <c r="Y15" s="184"/>
      <c r="Z15" s="190">
        <f>I15+L15+O15+R15+U15</f>
        <v>1107.5</v>
      </c>
      <c r="AA15" s="191">
        <f t="shared" si="11"/>
        <v>65.14705882352942</v>
      </c>
      <c r="AB15" s="157">
        <v>1</v>
      </c>
    </row>
    <row r="16" spans="1:32" s="125" customFormat="1" ht="45.75" customHeight="1" x14ac:dyDescent="0.25">
      <c r="A16" s="184">
        <f t="shared" si="0"/>
        <v>6</v>
      </c>
      <c r="B16" s="188" t="s">
        <v>795</v>
      </c>
      <c r="C16" s="186" t="s">
        <v>498</v>
      </c>
      <c r="D16" s="189">
        <v>2</v>
      </c>
      <c r="E16" s="192" t="s">
        <v>796</v>
      </c>
      <c r="F16" s="186" t="s">
        <v>499</v>
      </c>
      <c r="G16" s="189" t="s">
        <v>585</v>
      </c>
      <c r="H16" s="189" t="s">
        <v>20</v>
      </c>
      <c r="I16" s="190">
        <v>215</v>
      </c>
      <c r="J16" s="191">
        <f t="shared" si="1"/>
        <v>63.235294117647058</v>
      </c>
      <c r="K16" s="184">
        <f t="shared" si="2"/>
        <v>7</v>
      </c>
      <c r="L16" s="190">
        <v>218</v>
      </c>
      <c r="M16" s="191">
        <f t="shared" si="3"/>
        <v>64.117647058823536</v>
      </c>
      <c r="N16" s="184">
        <f t="shared" si="4"/>
        <v>6</v>
      </c>
      <c r="O16" s="190">
        <v>222.5</v>
      </c>
      <c r="P16" s="191">
        <f t="shared" si="5"/>
        <v>65.441176470588232</v>
      </c>
      <c r="Q16" s="184">
        <f t="shared" si="6"/>
        <v>5</v>
      </c>
      <c r="R16" s="190">
        <v>216</v>
      </c>
      <c r="S16" s="191">
        <f t="shared" si="7"/>
        <v>63.529411764705884</v>
      </c>
      <c r="T16" s="184">
        <f t="shared" si="8"/>
        <v>7</v>
      </c>
      <c r="U16" s="190">
        <v>212</v>
      </c>
      <c r="V16" s="191">
        <f t="shared" si="9"/>
        <v>62.352941176470587</v>
      </c>
      <c r="W16" s="184">
        <f t="shared" si="10"/>
        <v>7</v>
      </c>
      <c r="X16" s="184"/>
      <c r="Y16" s="184"/>
      <c r="Z16" s="190">
        <f>L16+U16+I16+O16+R16</f>
        <v>1083.5</v>
      </c>
      <c r="AA16" s="191">
        <f t="shared" si="11"/>
        <v>63.735294117647051</v>
      </c>
      <c r="AB16" s="157">
        <v>2</v>
      </c>
    </row>
    <row r="17" spans="1:28" s="125" customFormat="1" ht="45.75" customHeight="1" x14ac:dyDescent="0.25">
      <c r="A17" s="184">
        <f t="shared" si="0"/>
        <v>7</v>
      </c>
      <c r="B17" s="185" t="s">
        <v>791</v>
      </c>
      <c r="C17" s="229" t="s">
        <v>109</v>
      </c>
      <c r="D17" s="189" t="s">
        <v>25</v>
      </c>
      <c r="E17" s="192" t="s">
        <v>792</v>
      </c>
      <c r="F17" s="186" t="s">
        <v>119</v>
      </c>
      <c r="G17" s="189" t="s">
        <v>102</v>
      </c>
      <c r="H17" s="189" t="s">
        <v>105</v>
      </c>
      <c r="I17" s="190">
        <v>213</v>
      </c>
      <c r="J17" s="191">
        <f t="shared" si="1"/>
        <v>62.647058823529413</v>
      </c>
      <c r="K17" s="184">
        <f t="shared" si="2"/>
        <v>9</v>
      </c>
      <c r="L17" s="190">
        <v>219</v>
      </c>
      <c r="M17" s="191">
        <f t="shared" si="3"/>
        <v>64.411764705882348</v>
      </c>
      <c r="N17" s="184">
        <f t="shared" si="4"/>
        <v>5</v>
      </c>
      <c r="O17" s="190">
        <v>221.5</v>
      </c>
      <c r="P17" s="191">
        <f t="shared" si="5"/>
        <v>65.14705882352942</v>
      </c>
      <c r="Q17" s="184">
        <f t="shared" si="6"/>
        <v>7</v>
      </c>
      <c r="R17" s="190">
        <v>219</v>
      </c>
      <c r="S17" s="191">
        <f t="shared" si="7"/>
        <v>64.411764705882348</v>
      </c>
      <c r="T17" s="184">
        <f t="shared" si="8"/>
        <v>6</v>
      </c>
      <c r="U17" s="190">
        <v>210</v>
      </c>
      <c r="V17" s="191">
        <f t="shared" si="9"/>
        <v>61.764705882352942</v>
      </c>
      <c r="W17" s="184">
        <f t="shared" si="10"/>
        <v>9</v>
      </c>
      <c r="X17" s="184"/>
      <c r="Y17" s="184"/>
      <c r="Z17" s="190">
        <f>L17+U17+I17+O17+R17</f>
        <v>1082.5</v>
      </c>
      <c r="AA17" s="191">
        <f t="shared" si="11"/>
        <v>63.67647058823529</v>
      </c>
      <c r="AB17" s="157">
        <v>2</v>
      </c>
    </row>
    <row r="18" spans="1:28" s="125" customFormat="1" ht="45.75" customHeight="1" x14ac:dyDescent="0.25">
      <c r="A18" s="184">
        <f t="shared" si="0"/>
        <v>8</v>
      </c>
      <c r="B18" s="188" t="s">
        <v>803</v>
      </c>
      <c r="C18" s="195" t="s">
        <v>204</v>
      </c>
      <c r="D18" s="196">
        <v>1</v>
      </c>
      <c r="E18" s="192" t="s">
        <v>804</v>
      </c>
      <c r="F18" s="195" t="s">
        <v>71</v>
      </c>
      <c r="G18" s="196" t="s">
        <v>127</v>
      </c>
      <c r="H18" s="189" t="s">
        <v>288</v>
      </c>
      <c r="I18" s="190">
        <v>218</v>
      </c>
      <c r="J18" s="191">
        <f t="shared" si="1"/>
        <v>64.117647058823536</v>
      </c>
      <c r="K18" s="184">
        <f t="shared" si="2"/>
        <v>6</v>
      </c>
      <c r="L18" s="190">
        <v>207.5</v>
      </c>
      <c r="M18" s="191">
        <f t="shared" si="3"/>
        <v>61.029411764705884</v>
      </c>
      <c r="N18" s="184">
        <f t="shared" si="4"/>
        <v>9</v>
      </c>
      <c r="O18" s="190">
        <v>213</v>
      </c>
      <c r="P18" s="191">
        <f t="shared" si="5"/>
        <v>62.647058823529413</v>
      </c>
      <c r="Q18" s="184">
        <f t="shared" si="6"/>
        <v>8</v>
      </c>
      <c r="R18" s="190">
        <v>216</v>
      </c>
      <c r="S18" s="191">
        <f t="shared" si="7"/>
        <v>63.529411764705884</v>
      </c>
      <c r="T18" s="184">
        <f t="shared" si="8"/>
        <v>7</v>
      </c>
      <c r="U18" s="190">
        <v>210.5</v>
      </c>
      <c r="V18" s="191">
        <f t="shared" si="9"/>
        <v>61.911764705882355</v>
      </c>
      <c r="W18" s="184">
        <f t="shared" si="10"/>
        <v>8</v>
      </c>
      <c r="X18" s="184"/>
      <c r="Y18" s="184"/>
      <c r="Z18" s="190">
        <f>L18+U18+I18+O18+R18</f>
        <v>1065</v>
      </c>
      <c r="AA18" s="191">
        <f t="shared" si="11"/>
        <v>62.647058823529413</v>
      </c>
      <c r="AB18" s="157"/>
    </row>
    <row r="19" spans="1:28" s="125" customFormat="1" ht="45.75" customHeight="1" x14ac:dyDescent="0.25">
      <c r="A19" s="184">
        <f t="shared" si="0"/>
        <v>9</v>
      </c>
      <c r="B19" s="185" t="s">
        <v>793</v>
      </c>
      <c r="C19" s="186" t="s">
        <v>250</v>
      </c>
      <c r="D19" s="196" t="s">
        <v>25</v>
      </c>
      <c r="E19" s="192" t="s">
        <v>794</v>
      </c>
      <c r="F19" s="228">
        <v>7396</v>
      </c>
      <c r="G19" s="189" t="s">
        <v>288</v>
      </c>
      <c r="H19" s="189" t="s">
        <v>288</v>
      </c>
      <c r="I19" s="190">
        <v>215</v>
      </c>
      <c r="J19" s="191">
        <f t="shared" si="1"/>
        <v>63.235294117647058</v>
      </c>
      <c r="K19" s="184">
        <f t="shared" si="2"/>
        <v>7</v>
      </c>
      <c r="L19" s="190">
        <v>209.5</v>
      </c>
      <c r="M19" s="191">
        <f t="shared" si="3"/>
        <v>61.617647058823529</v>
      </c>
      <c r="N19" s="184">
        <f t="shared" si="4"/>
        <v>8</v>
      </c>
      <c r="O19" s="190">
        <v>208.5</v>
      </c>
      <c r="P19" s="191">
        <f t="shared" si="5"/>
        <v>61.32352941176471</v>
      </c>
      <c r="Q19" s="184">
        <f t="shared" si="6"/>
        <v>9</v>
      </c>
      <c r="R19" s="190">
        <v>214.5</v>
      </c>
      <c r="S19" s="191">
        <f t="shared" si="7"/>
        <v>63.088235294117652</v>
      </c>
      <c r="T19" s="184">
        <f t="shared" si="8"/>
        <v>9</v>
      </c>
      <c r="U19" s="190">
        <v>214</v>
      </c>
      <c r="V19" s="191">
        <f t="shared" si="9"/>
        <v>62.941176470588239</v>
      </c>
      <c r="W19" s="184">
        <f t="shared" si="10"/>
        <v>5</v>
      </c>
      <c r="X19" s="184"/>
      <c r="Y19" s="184"/>
      <c r="Z19" s="190">
        <f>L19+U19+I19+O19+R19</f>
        <v>1061.5</v>
      </c>
      <c r="AA19" s="191">
        <f t="shared" si="11"/>
        <v>62.441176470588246</v>
      </c>
      <c r="AB19" s="157"/>
    </row>
    <row r="21" spans="1:28" ht="26.25" customHeight="1" x14ac:dyDescent="0.25">
      <c r="A21" s="388" t="s">
        <v>710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</row>
    <row r="22" spans="1:28" s="252" customFormat="1" ht="41.25" customHeight="1" x14ac:dyDescent="0.35">
      <c r="A22" s="389" t="s">
        <v>918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</row>
    <row r="23" spans="1:28" s="252" customFormat="1" ht="28.5" customHeight="1" x14ac:dyDescent="0.35">
      <c r="A23" s="179" t="s">
        <v>221</v>
      </c>
      <c r="B23" s="179"/>
      <c r="C23" s="180"/>
      <c r="D23" s="31"/>
      <c r="E23" s="31"/>
      <c r="F23" s="31"/>
      <c r="G23" s="31"/>
      <c r="H23" s="3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390" t="s">
        <v>708</v>
      </c>
      <c r="AA23" s="390"/>
    </row>
    <row r="24" spans="1:28" s="252" customFormat="1" ht="21" x14ac:dyDescent="0.35">
      <c r="A24" s="412" t="s">
        <v>42</v>
      </c>
      <c r="B24" s="414" t="s">
        <v>626</v>
      </c>
      <c r="C24" s="414" t="s">
        <v>51</v>
      </c>
      <c r="D24" s="412" t="s">
        <v>3</v>
      </c>
      <c r="E24" s="414" t="s">
        <v>627</v>
      </c>
      <c r="F24" s="414" t="s">
        <v>51</v>
      </c>
      <c r="G24" s="414" t="s">
        <v>5</v>
      </c>
      <c r="H24" s="414" t="s">
        <v>217</v>
      </c>
      <c r="I24" s="420" t="s">
        <v>69</v>
      </c>
      <c r="J24" s="420"/>
      <c r="K24" s="420"/>
      <c r="L24" s="420" t="s">
        <v>771</v>
      </c>
      <c r="M24" s="420"/>
      <c r="N24" s="420"/>
      <c r="O24" s="420" t="s">
        <v>49</v>
      </c>
      <c r="P24" s="420"/>
      <c r="Q24" s="420"/>
      <c r="R24" s="420" t="s">
        <v>48</v>
      </c>
      <c r="S24" s="420"/>
      <c r="T24" s="420"/>
      <c r="U24" s="420" t="s">
        <v>772</v>
      </c>
      <c r="V24" s="420"/>
      <c r="W24" s="420"/>
      <c r="X24" s="421" t="s">
        <v>52</v>
      </c>
      <c r="Y24" s="421" t="s">
        <v>47</v>
      </c>
      <c r="Z24" s="412" t="s">
        <v>46</v>
      </c>
      <c r="AA24" s="416" t="s">
        <v>45</v>
      </c>
      <c r="AB24" s="418" t="s">
        <v>53</v>
      </c>
    </row>
    <row r="25" spans="1:28" ht="30" x14ac:dyDescent="0.25">
      <c r="A25" s="413"/>
      <c r="B25" s="415"/>
      <c r="C25" s="415"/>
      <c r="D25" s="413"/>
      <c r="E25" s="415"/>
      <c r="F25" s="415"/>
      <c r="G25" s="415"/>
      <c r="H25" s="415"/>
      <c r="I25" s="181" t="s">
        <v>44</v>
      </c>
      <c r="J25" s="182" t="s">
        <v>43</v>
      </c>
      <c r="K25" s="183" t="s">
        <v>42</v>
      </c>
      <c r="L25" s="181" t="s">
        <v>44</v>
      </c>
      <c r="M25" s="182" t="s">
        <v>43</v>
      </c>
      <c r="N25" s="183" t="s">
        <v>42</v>
      </c>
      <c r="O25" s="181" t="s">
        <v>44</v>
      </c>
      <c r="P25" s="182" t="s">
        <v>43</v>
      </c>
      <c r="Q25" s="183" t="s">
        <v>42</v>
      </c>
      <c r="R25" s="181" t="s">
        <v>44</v>
      </c>
      <c r="S25" s="182" t="s">
        <v>43</v>
      </c>
      <c r="T25" s="183" t="s">
        <v>42</v>
      </c>
      <c r="U25" s="181" t="s">
        <v>44</v>
      </c>
      <c r="V25" s="182" t="s">
        <v>43</v>
      </c>
      <c r="W25" s="183" t="s">
        <v>42</v>
      </c>
      <c r="X25" s="422"/>
      <c r="Y25" s="422"/>
      <c r="Z25" s="413"/>
      <c r="AA25" s="417"/>
      <c r="AB25" s="419"/>
    </row>
    <row r="26" spans="1:28" ht="45.75" customHeight="1" x14ac:dyDescent="0.25">
      <c r="A26" s="184">
        <f t="shared" ref="A26:A34" si="12">RANK(AA26,AA$26:AA$34,0)</f>
        <v>1</v>
      </c>
      <c r="B26" s="185" t="s">
        <v>789</v>
      </c>
      <c r="C26" s="229" t="s">
        <v>99</v>
      </c>
      <c r="D26" s="189" t="s">
        <v>25</v>
      </c>
      <c r="E26" s="188" t="s">
        <v>802</v>
      </c>
      <c r="F26" s="186" t="s">
        <v>101</v>
      </c>
      <c r="G26" s="189" t="s">
        <v>102</v>
      </c>
      <c r="H26" s="189" t="s">
        <v>105</v>
      </c>
      <c r="I26" s="190">
        <v>227</v>
      </c>
      <c r="J26" s="191">
        <f>I26/3.4</f>
        <v>66.764705882352942</v>
      </c>
      <c r="K26" s="184">
        <f t="shared" ref="K26:K34" si="13">RANK(J26,J$26:J$34,0)</f>
        <v>1</v>
      </c>
      <c r="L26" s="190">
        <v>227</v>
      </c>
      <c r="M26" s="191">
        <f>L26/3.4</f>
        <v>66.764705882352942</v>
      </c>
      <c r="N26" s="184">
        <f t="shared" ref="N26:N34" si="14">RANK(M26,M$26:M$34,0)</f>
        <v>1</v>
      </c>
      <c r="O26" s="190">
        <v>228.5</v>
      </c>
      <c r="P26" s="191">
        <f>O26/3.4</f>
        <v>67.205882352941174</v>
      </c>
      <c r="Q26" s="184">
        <f t="shared" ref="Q26:Q34" si="15">RANK(P26,P$26:P$34,0)</f>
        <v>1</v>
      </c>
      <c r="R26" s="190">
        <v>226.5</v>
      </c>
      <c r="S26" s="191">
        <f>R26/3.4</f>
        <v>66.617647058823536</v>
      </c>
      <c r="T26" s="184">
        <f t="shared" ref="T26:T34" si="16">RANK(S26,S$26:S$34,0)</f>
        <v>1</v>
      </c>
      <c r="U26" s="190">
        <v>220.5</v>
      </c>
      <c r="V26" s="191">
        <f>U26/3.4</f>
        <v>64.852941176470594</v>
      </c>
      <c r="W26" s="184">
        <f t="shared" ref="W26:W34" si="17">RANK(V26,V$26:V$34,0)</f>
        <v>4</v>
      </c>
      <c r="X26" s="184"/>
      <c r="Y26" s="184"/>
      <c r="Z26" s="190">
        <f>L26+U26+I26+O26+R26</f>
        <v>1129.5</v>
      </c>
      <c r="AA26" s="191">
        <f t="shared" ref="AA26:AA34" si="18">(M26+V26+J26+P26+S26)/5</f>
        <v>66.441176470588232</v>
      </c>
      <c r="AB26" s="157">
        <v>1</v>
      </c>
    </row>
    <row r="27" spans="1:28" ht="45.75" customHeight="1" x14ac:dyDescent="0.25">
      <c r="A27" s="184">
        <f t="shared" si="12"/>
        <v>2</v>
      </c>
      <c r="B27" s="188" t="s">
        <v>797</v>
      </c>
      <c r="C27" s="186" t="s">
        <v>465</v>
      </c>
      <c r="D27" s="189" t="s">
        <v>25</v>
      </c>
      <c r="E27" s="192" t="s">
        <v>798</v>
      </c>
      <c r="F27" s="186" t="s">
        <v>467</v>
      </c>
      <c r="G27" s="189" t="s">
        <v>468</v>
      </c>
      <c r="H27" s="189" t="s">
        <v>432</v>
      </c>
      <c r="I27" s="190">
        <v>224</v>
      </c>
      <c r="J27" s="191">
        <f>I27/3.4</f>
        <v>65.882352941176478</v>
      </c>
      <c r="K27" s="184">
        <f t="shared" si="13"/>
        <v>2</v>
      </c>
      <c r="L27" s="190">
        <v>226.5</v>
      </c>
      <c r="M27" s="191">
        <f>L27/3.4</f>
        <v>66.617647058823536</v>
      </c>
      <c r="N27" s="184">
        <f t="shared" si="14"/>
        <v>2</v>
      </c>
      <c r="O27" s="190">
        <v>221</v>
      </c>
      <c r="P27" s="191">
        <f>O27/3.4</f>
        <v>65</v>
      </c>
      <c r="Q27" s="184">
        <f t="shared" si="15"/>
        <v>2</v>
      </c>
      <c r="R27" s="190">
        <v>219</v>
      </c>
      <c r="S27" s="191">
        <f>R27/3.4</f>
        <v>64.411764705882348</v>
      </c>
      <c r="T27" s="184">
        <f t="shared" si="16"/>
        <v>5</v>
      </c>
      <c r="U27" s="190">
        <v>227</v>
      </c>
      <c r="V27" s="191">
        <f>U27/3.4</f>
        <v>66.764705882352942</v>
      </c>
      <c r="W27" s="184">
        <f t="shared" si="17"/>
        <v>1</v>
      </c>
      <c r="X27" s="184"/>
      <c r="Y27" s="184"/>
      <c r="Z27" s="190">
        <f>L27+U27+I27+O27+R27</f>
        <v>1117.5</v>
      </c>
      <c r="AA27" s="191">
        <f t="shared" si="18"/>
        <v>65.735294117647044</v>
      </c>
      <c r="AB27" s="157">
        <v>1</v>
      </c>
    </row>
    <row r="28" spans="1:28" ht="45.75" customHeight="1" x14ac:dyDescent="0.25">
      <c r="A28" s="184">
        <f t="shared" si="12"/>
        <v>3</v>
      </c>
      <c r="B28" s="188" t="s">
        <v>799</v>
      </c>
      <c r="C28" s="186" t="s">
        <v>253</v>
      </c>
      <c r="D28" s="189">
        <v>1</v>
      </c>
      <c r="E28" s="188" t="s">
        <v>800</v>
      </c>
      <c r="F28" s="186" t="s">
        <v>255</v>
      </c>
      <c r="G28" s="189" t="s">
        <v>288</v>
      </c>
      <c r="H28" s="189" t="s">
        <v>288</v>
      </c>
      <c r="I28" s="190">
        <v>219</v>
      </c>
      <c r="J28" s="191">
        <f>I28/3.4</f>
        <v>64.411764705882348</v>
      </c>
      <c r="K28" s="184">
        <f t="shared" si="13"/>
        <v>5</v>
      </c>
      <c r="L28" s="190">
        <v>221.5</v>
      </c>
      <c r="M28" s="191">
        <f>L28/3.4</f>
        <v>65.14705882352942</v>
      </c>
      <c r="N28" s="184">
        <f t="shared" si="14"/>
        <v>5</v>
      </c>
      <c r="O28" s="190">
        <v>220</v>
      </c>
      <c r="P28" s="191">
        <f>O28/3.4</f>
        <v>64.705882352941174</v>
      </c>
      <c r="Q28" s="184">
        <f t="shared" si="15"/>
        <v>4</v>
      </c>
      <c r="R28" s="190">
        <v>221</v>
      </c>
      <c r="S28" s="191">
        <f>R28/3.4</f>
        <v>65</v>
      </c>
      <c r="T28" s="184">
        <f t="shared" si="16"/>
        <v>3</v>
      </c>
      <c r="U28" s="190">
        <v>226</v>
      </c>
      <c r="V28" s="191">
        <f>U28/3.4</f>
        <v>66.470588235294116</v>
      </c>
      <c r="W28" s="184">
        <f t="shared" si="17"/>
        <v>2</v>
      </c>
      <c r="X28" s="184"/>
      <c r="Y28" s="184"/>
      <c r="Z28" s="190">
        <f>L28+U28+I28+O28+R28</f>
        <v>1107.5</v>
      </c>
      <c r="AA28" s="191">
        <f t="shared" si="18"/>
        <v>65.14705882352942</v>
      </c>
      <c r="AB28" s="157">
        <v>1</v>
      </c>
    </row>
    <row r="29" spans="1:28" ht="45.75" customHeight="1" x14ac:dyDescent="0.25">
      <c r="A29" s="184">
        <f t="shared" si="12"/>
        <v>4</v>
      </c>
      <c r="B29" s="188" t="s">
        <v>801</v>
      </c>
      <c r="C29" s="228">
        <v>59498</v>
      </c>
      <c r="D29" s="187" t="s">
        <v>25</v>
      </c>
      <c r="E29" s="192" t="s">
        <v>786</v>
      </c>
      <c r="F29" s="195" t="s">
        <v>202</v>
      </c>
      <c r="G29" s="196" t="s">
        <v>200</v>
      </c>
      <c r="H29" s="189" t="s">
        <v>288</v>
      </c>
      <c r="I29" s="190">
        <v>221</v>
      </c>
      <c r="J29" s="191">
        <f>I29/3.4</f>
        <v>65</v>
      </c>
      <c r="K29" s="184">
        <f t="shared" si="13"/>
        <v>4</v>
      </c>
      <c r="L29" s="190">
        <v>222.5</v>
      </c>
      <c r="M29" s="191">
        <f>L29/3.4</f>
        <v>65.441176470588232</v>
      </c>
      <c r="N29" s="184">
        <f t="shared" si="14"/>
        <v>4</v>
      </c>
      <c r="O29" s="190">
        <v>221</v>
      </c>
      <c r="P29" s="191">
        <f>O29/3.4</f>
        <v>65</v>
      </c>
      <c r="Q29" s="184">
        <f t="shared" si="15"/>
        <v>2</v>
      </c>
      <c r="R29" s="190">
        <v>223.5</v>
      </c>
      <c r="S29" s="191">
        <f>R29/3.4</f>
        <v>65.735294117647058</v>
      </c>
      <c r="T29" s="184">
        <f t="shared" si="16"/>
        <v>2</v>
      </c>
      <c r="U29" s="190">
        <v>219</v>
      </c>
      <c r="V29" s="191">
        <f>U29/3.4</f>
        <v>64.411764705882348</v>
      </c>
      <c r="W29" s="184">
        <f t="shared" si="17"/>
        <v>5</v>
      </c>
      <c r="X29" s="184"/>
      <c r="Y29" s="184"/>
      <c r="Z29" s="190">
        <f>L29+U29+I29+O29+R29</f>
        <v>1107</v>
      </c>
      <c r="AA29" s="191">
        <f t="shared" si="18"/>
        <v>65.117647058823536</v>
      </c>
      <c r="AB29" s="157">
        <v>1</v>
      </c>
    </row>
    <row r="30" spans="1:28" ht="45.75" customHeight="1" x14ac:dyDescent="0.25">
      <c r="A30" s="184">
        <f t="shared" si="12"/>
        <v>5</v>
      </c>
      <c r="B30" s="185" t="s">
        <v>789</v>
      </c>
      <c r="C30" s="229" t="s">
        <v>99</v>
      </c>
      <c r="D30" s="189" t="s">
        <v>25</v>
      </c>
      <c r="E30" s="188" t="s">
        <v>790</v>
      </c>
      <c r="F30" s="186" t="s">
        <v>206</v>
      </c>
      <c r="G30" s="189" t="s">
        <v>102</v>
      </c>
      <c r="H30" s="189" t="s">
        <v>105</v>
      </c>
      <c r="I30" s="190">
        <v>222</v>
      </c>
      <c r="J30" s="191">
        <f>I30/3.4</f>
        <v>65.294117647058826</v>
      </c>
      <c r="K30" s="184">
        <f t="shared" si="13"/>
        <v>3</v>
      </c>
      <c r="L30" s="190">
        <v>223</v>
      </c>
      <c r="M30" s="191">
        <f>L30/3.4</f>
        <v>65.588235294117652</v>
      </c>
      <c r="N30" s="184">
        <f t="shared" si="14"/>
        <v>3</v>
      </c>
      <c r="O30" s="190">
        <v>215.5</v>
      </c>
      <c r="P30" s="191">
        <f>O30/3.4</f>
        <v>63.382352941176471</v>
      </c>
      <c r="Q30" s="184">
        <f t="shared" si="15"/>
        <v>6</v>
      </c>
      <c r="R30" s="190">
        <v>219</v>
      </c>
      <c r="S30" s="191">
        <f>R30/3.4</f>
        <v>64.411764705882348</v>
      </c>
      <c r="T30" s="184">
        <f t="shared" si="16"/>
        <v>5</v>
      </c>
      <c r="U30" s="190">
        <v>214.5</v>
      </c>
      <c r="V30" s="191">
        <f>U30/3.4</f>
        <v>63.088235294117652</v>
      </c>
      <c r="W30" s="184">
        <f t="shared" si="17"/>
        <v>6</v>
      </c>
      <c r="X30" s="184"/>
      <c r="Y30" s="184"/>
      <c r="Z30" s="190">
        <f>I30+L30+O30+R30+U30</f>
        <v>1094</v>
      </c>
      <c r="AA30" s="191">
        <f t="shared" si="18"/>
        <v>64.35294117647058</v>
      </c>
      <c r="AB30" s="157">
        <v>2</v>
      </c>
    </row>
    <row r="31" spans="1:28" ht="45.75" customHeight="1" x14ac:dyDescent="0.25">
      <c r="A31" s="184">
        <f t="shared" si="12"/>
        <v>6</v>
      </c>
      <c r="B31" s="188" t="s">
        <v>795</v>
      </c>
      <c r="C31" s="186" t="s">
        <v>498</v>
      </c>
      <c r="D31" s="189">
        <v>2</v>
      </c>
      <c r="E31" s="192" t="s">
        <v>796</v>
      </c>
      <c r="F31" s="186" t="s">
        <v>499</v>
      </c>
      <c r="G31" s="189" t="s">
        <v>585</v>
      </c>
      <c r="H31" s="189" t="s">
        <v>20</v>
      </c>
      <c r="I31" s="190">
        <v>221.5</v>
      </c>
      <c r="J31" s="191">
        <f>I31/3.4-2</f>
        <v>63.14705882352942</v>
      </c>
      <c r="K31" s="184">
        <f t="shared" si="13"/>
        <v>6</v>
      </c>
      <c r="L31" s="190">
        <v>220</v>
      </c>
      <c r="M31" s="191">
        <f>L31/3.4-2</f>
        <v>62.705882352941174</v>
      </c>
      <c r="N31" s="184">
        <f t="shared" si="14"/>
        <v>8</v>
      </c>
      <c r="O31" s="190">
        <v>218</v>
      </c>
      <c r="P31" s="191">
        <f>O31/3.4-2</f>
        <v>62.117647058823536</v>
      </c>
      <c r="Q31" s="184">
        <f t="shared" si="15"/>
        <v>8</v>
      </c>
      <c r="R31" s="190">
        <v>219</v>
      </c>
      <c r="S31" s="191">
        <f>R31/3.4-2</f>
        <v>62.411764705882348</v>
      </c>
      <c r="T31" s="184">
        <f t="shared" si="16"/>
        <v>8</v>
      </c>
      <c r="U31" s="190">
        <v>228.5</v>
      </c>
      <c r="V31" s="191">
        <f>U31/3.4-2</f>
        <v>65.205882352941174</v>
      </c>
      <c r="W31" s="184">
        <f t="shared" si="17"/>
        <v>3</v>
      </c>
      <c r="X31" s="184"/>
      <c r="Y31" s="184">
        <v>1</v>
      </c>
      <c r="Z31" s="190">
        <f>L31+U31+I31+O31+R31</f>
        <v>1107</v>
      </c>
      <c r="AA31" s="191">
        <f t="shared" si="18"/>
        <v>63.117647058823536</v>
      </c>
      <c r="AB31" s="157">
        <v>2</v>
      </c>
    </row>
    <row r="32" spans="1:28" ht="45.75" customHeight="1" x14ac:dyDescent="0.25">
      <c r="A32" s="184">
        <f t="shared" si="12"/>
        <v>6</v>
      </c>
      <c r="B32" s="188" t="s">
        <v>803</v>
      </c>
      <c r="C32" s="195" t="s">
        <v>204</v>
      </c>
      <c r="D32" s="196">
        <v>1</v>
      </c>
      <c r="E32" s="192" t="s">
        <v>804</v>
      </c>
      <c r="F32" s="195" t="s">
        <v>71</v>
      </c>
      <c r="G32" s="196" t="s">
        <v>127</v>
      </c>
      <c r="H32" s="189" t="s">
        <v>288</v>
      </c>
      <c r="I32" s="190">
        <v>211.5</v>
      </c>
      <c r="J32" s="191">
        <f>I32/3.4</f>
        <v>62.205882352941181</v>
      </c>
      <c r="K32" s="184">
        <f t="shared" si="13"/>
        <v>7</v>
      </c>
      <c r="L32" s="190">
        <v>217</v>
      </c>
      <c r="M32" s="191">
        <f>L32/3.4</f>
        <v>63.82352941176471</v>
      </c>
      <c r="N32" s="184">
        <f t="shared" si="14"/>
        <v>6</v>
      </c>
      <c r="O32" s="190">
        <v>218</v>
      </c>
      <c r="P32" s="191">
        <f>O32/3.4</f>
        <v>64.117647058823536</v>
      </c>
      <c r="Q32" s="184">
        <f t="shared" si="15"/>
        <v>5</v>
      </c>
      <c r="R32" s="190">
        <v>219.5</v>
      </c>
      <c r="S32" s="191">
        <f>R32/3.4</f>
        <v>64.558823529411768</v>
      </c>
      <c r="T32" s="184">
        <f t="shared" si="16"/>
        <v>4</v>
      </c>
      <c r="U32" s="190">
        <v>207</v>
      </c>
      <c r="V32" s="191">
        <f>U32/3.4</f>
        <v>60.882352941176471</v>
      </c>
      <c r="W32" s="184">
        <f t="shared" si="17"/>
        <v>9</v>
      </c>
      <c r="X32" s="184"/>
      <c r="Y32" s="184"/>
      <c r="Z32" s="190">
        <f>L32+U32+I32+O32+R32</f>
        <v>1073</v>
      </c>
      <c r="AA32" s="191">
        <f t="shared" si="18"/>
        <v>63.117647058823536</v>
      </c>
      <c r="AB32" s="157">
        <v>2</v>
      </c>
    </row>
    <row r="33" spans="1:28" ht="45.75" customHeight="1" x14ac:dyDescent="0.25">
      <c r="A33" s="184">
        <f t="shared" si="12"/>
        <v>8</v>
      </c>
      <c r="B33" s="185" t="s">
        <v>793</v>
      </c>
      <c r="C33" s="186" t="s">
        <v>250</v>
      </c>
      <c r="D33" s="196" t="s">
        <v>25</v>
      </c>
      <c r="E33" s="192" t="s">
        <v>794</v>
      </c>
      <c r="F33" s="228">
        <v>7396</v>
      </c>
      <c r="G33" s="189" t="s">
        <v>288</v>
      </c>
      <c r="H33" s="189" t="s">
        <v>288</v>
      </c>
      <c r="I33" s="190">
        <v>204.5</v>
      </c>
      <c r="J33" s="191">
        <f>I33/3.4</f>
        <v>60.147058823529413</v>
      </c>
      <c r="K33" s="184">
        <f t="shared" si="13"/>
        <v>9</v>
      </c>
      <c r="L33" s="190">
        <v>215.5</v>
      </c>
      <c r="M33" s="191">
        <f>L33/3.4</f>
        <v>63.382352941176471</v>
      </c>
      <c r="N33" s="184">
        <f t="shared" si="14"/>
        <v>7</v>
      </c>
      <c r="O33" s="190">
        <v>212</v>
      </c>
      <c r="P33" s="191">
        <f>O33/3.4</f>
        <v>62.352941176470587</v>
      </c>
      <c r="Q33" s="184">
        <f t="shared" si="15"/>
        <v>7</v>
      </c>
      <c r="R33" s="190">
        <v>216.5</v>
      </c>
      <c r="S33" s="191">
        <f>R33/3.4</f>
        <v>63.676470588235297</v>
      </c>
      <c r="T33" s="184">
        <f t="shared" si="16"/>
        <v>7</v>
      </c>
      <c r="U33" s="190">
        <v>214</v>
      </c>
      <c r="V33" s="191">
        <f>U33/3.4</f>
        <v>62.941176470588239</v>
      </c>
      <c r="W33" s="184">
        <f t="shared" si="17"/>
        <v>7</v>
      </c>
      <c r="X33" s="184"/>
      <c r="Y33" s="184"/>
      <c r="Z33" s="190">
        <f>L33+U33+I33+O33+R33</f>
        <v>1062.5</v>
      </c>
      <c r="AA33" s="191">
        <f t="shared" si="18"/>
        <v>62.5</v>
      </c>
      <c r="AB33" s="157"/>
    </row>
    <row r="34" spans="1:28" ht="45.75" customHeight="1" x14ac:dyDescent="0.25">
      <c r="A34" s="184">
        <f t="shared" si="12"/>
        <v>9</v>
      </c>
      <c r="B34" s="185" t="s">
        <v>791</v>
      </c>
      <c r="C34" s="229" t="s">
        <v>109</v>
      </c>
      <c r="D34" s="189" t="s">
        <v>25</v>
      </c>
      <c r="E34" s="192" t="s">
        <v>792</v>
      </c>
      <c r="F34" s="186" t="s">
        <v>119</v>
      </c>
      <c r="G34" s="189" t="s">
        <v>102</v>
      </c>
      <c r="H34" s="189" t="s">
        <v>105</v>
      </c>
      <c r="I34" s="190">
        <v>208.5</v>
      </c>
      <c r="J34" s="191">
        <f>I34/3.4</f>
        <v>61.32352941176471</v>
      </c>
      <c r="K34" s="184">
        <f t="shared" si="13"/>
        <v>8</v>
      </c>
      <c r="L34" s="190">
        <v>210.5</v>
      </c>
      <c r="M34" s="191">
        <f>L34/3.4</f>
        <v>61.911764705882355</v>
      </c>
      <c r="N34" s="184">
        <f t="shared" si="14"/>
        <v>9</v>
      </c>
      <c r="O34" s="190">
        <v>203</v>
      </c>
      <c r="P34" s="191">
        <f>O34/3.4</f>
        <v>59.705882352941181</v>
      </c>
      <c r="Q34" s="184">
        <f t="shared" si="15"/>
        <v>9</v>
      </c>
      <c r="R34" s="190">
        <v>211</v>
      </c>
      <c r="S34" s="191">
        <f>R34/3.4</f>
        <v>62.058823529411768</v>
      </c>
      <c r="T34" s="184">
        <f t="shared" si="16"/>
        <v>9</v>
      </c>
      <c r="U34" s="190">
        <v>213.5</v>
      </c>
      <c r="V34" s="191">
        <f>U34/3.4</f>
        <v>62.794117647058826</v>
      </c>
      <c r="W34" s="184">
        <f t="shared" si="17"/>
        <v>8</v>
      </c>
      <c r="X34" s="184"/>
      <c r="Y34" s="184"/>
      <c r="Z34" s="190">
        <f>L34+U34+I34+O34+R34</f>
        <v>1046.5</v>
      </c>
      <c r="AA34" s="191">
        <f t="shared" si="18"/>
        <v>61.558823529411782</v>
      </c>
      <c r="AB34" s="157"/>
    </row>
    <row r="36" spans="1:28" s="315" customFormat="1" ht="27" customHeight="1" x14ac:dyDescent="0.35">
      <c r="B36" s="315" t="s">
        <v>9</v>
      </c>
      <c r="L36" s="451" t="s">
        <v>548</v>
      </c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</row>
    <row r="37" spans="1:28" s="315" customFormat="1" ht="28.5" customHeight="1" x14ac:dyDescent="0.35">
      <c r="B37" s="315" t="s">
        <v>10</v>
      </c>
      <c r="L37" s="451" t="s">
        <v>566</v>
      </c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</row>
    <row r="38" spans="1:28" s="320" customFormat="1" ht="29.25" customHeight="1" x14ac:dyDescent="0.25">
      <c r="B38" s="320" t="s">
        <v>60</v>
      </c>
      <c r="L38" s="452" t="s">
        <v>658</v>
      </c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</row>
  </sheetData>
  <mergeCells count="50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A22:AA22"/>
    <mergeCell ref="I9:K9"/>
    <mergeCell ref="L9:N9"/>
    <mergeCell ref="O9:Q9"/>
    <mergeCell ref="R9:T9"/>
    <mergeCell ref="U9:W9"/>
    <mergeCell ref="X9:X10"/>
    <mergeCell ref="Y9:Y10"/>
    <mergeCell ref="Z9:Z10"/>
    <mergeCell ref="AA9:AA10"/>
    <mergeCell ref="AB9:AB10"/>
    <mergeCell ref="A21:AA21"/>
    <mergeCell ref="Z23:AA23"/>
    <mergeCell ref="A24:A25"/>
    <mergeCell ref="B24:B25"/>
    <mergeCell ref="C24:C25"/>
    <mergeCell ref="D24:D25"/>
    <mergeCell ref="E24:E25"/>
    <mergeCell ref="F24:F25"/>
    <mergeCell ref="G24:G25"/>
    <mergeCell ref="H24:H25"/>
    <mergeCell ref="I24:K24"/>
    <mergeCell ref="L38:AA38"/>
    <mergeCell ref="L24:N24"/>
    <mergeCell ref="O24:Q24"/>
    <mergeCell ref="R24:T24"/>
    <mergeCell ref="U24:W24"/>
    <mergeCell ref="X24:X25"/>
    <mergeCell ref="Y24:Y25"/>
    <mergeCell ref="Z24:Z25"/>
    <mergeCell ref="AA24:AA25"/>
    <mergeCell ref="AB24:AB25"/>
    <mergeCell ref="L36:AA36"/>
    <mergeCell ref="L37:AA37"/>
  </mergeCells>
  <conditionalFormatting sqref="C11:C12">
    <cfRule type="expression" dxfId="8" priority="2" stopIfTrue="1">
      <formula>$O10=2018</formula>
    </cfRule>
  </conditionalFormatting>
  <conditionalFormatting sqref="C26:C27">
    <cfRule type="expression" dxfId="7" priority="1" stopIfTrue="1">
      <formula>$O25=2018</formula>
    </cfRule>
  </conditionalFormatting>
  <pageMargins left="0" right="0" top="0" bottom="0" header="0.31496062992125984" footer="0.31496062992125984"/>
  <pageSetup paperSize="9" scale="44" fitToWidth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opLeftCell="A19" zoomScale="60" zoomScaleNormal="60" workbookViewId="0">
      <selection activeCell="AB31" sqref="AB31"/>
    </sheetView>
  </sheetViews>
  <sheetFormatPr defaultRowHeight="15" x14ac:dyDescent="0.25"/>
  <cols>
    <col min="1" max="1" width="5.28515625" style="9" customWidth="1"/>
    <col min="2" max="2" width="26.8554687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8.5703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933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79"/>
      <c r="AC1" s="79"/>
      <c r="AD1" s="79"/>
      <c r="AE1" s="79"/>
      <c r="AF1" s="79"/>
    </row>
    <row r="2" spans="1:32" ht="18" x14ac:dyDescent="0.25">
      <c r="A2" s="369" t="s">
        <v>749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652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38.25" customHeight="1" x14ac:dyDescent="0.25">
      <c r="A7" s="389" t="s">
        <v>806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45.75" customHeight="1" x14ac:dyDescent="0.25">
      <c r="A11" s="184">
        <f t="shared" ref="A11:A20" si="0">RANK(AA11,AA$11:AA$20,0)</f>
        <v>1</v>
      </c>
      <c r="B11" s="185" t="s">
        <v>789</v>
      </c>
      <c r="C11" s="229" t="s">
        <v>99</v>
      </c>
      <c r="D11" s="189" t="s">
        <v>25</v>
      </c>
      <c r="E11" s="188" t="s">
        <v>802</v>
      </c>
      <c r="F11" s="186" t="s">
        <v>101</v>
      </c>
      <c r="G11" s="189" t="s">
        <v>102</v>
      </c>
      <c r="H11" s="189" t="s">
        <v>105</v>
      </c>
      <c r="I11" s="190">
        <v>226.5</v>
      </c>
      <c r="J11" s="191">
        <f t="shared" ref="J11:J20" si="1">I11/3.4</f>
        <v>66.617647058823536</v>
      </c>
      <c r="K11" s="184">
        <f t="shared" ref="K11:K20" si="2">RANK(J11,J$11:J$20,0)</f>
        <v>1</v>
      </c>
      <c r="L11" s="190">
        <v>226</v>
      </c>
      <c r="M11" s="191">
        <f t="shared" ref="M11:M20" si="3">L11/3.4</f>
        <v>66.470588235294116</v>
      </c>
      <c r="N11" s="184">
        <f t="shared" ref="N11:N20" si="4">RANK(M11,M$11:M$20,0)</f>
        <v>2</v>
      </c>
      <c r="O11" s="190">
        <v>232</v>
      </c>
      <c r="P11" s="191">
        <f t="shared" ref="P11:P20" si="5">O11/3.4</f>
        <v>68.235294117647058</v>
      </c>
      <c r="Q11" s="184">
        <f t="shared" ref="Q11:Q20" si="6">RANK(P11,P$11:P$20,0)</f>
        <v>2</v>
      </c>
      <c r="R11" s="190">
        <v>223.5</v>
      </c>
      <c r="S11" s="191">
        <f t="shared" ref="S11:S20" si="7">R11/3.4</f>
        <v>65.735294117647058</v>
      </c>
      <c r="T11" s="184">
        <f t="shared" ref="T11:T20" si="8">RANK(S11,S$11:S$20,0)</f>
        <v>4</v>
      </c>
      <c r="U11" s="190">
        <v>229</v>
      </c>
      <c r="V11" s="191">
        <f t="shared" ref="V11:V20" si="9">U11/3.4</f>
        <v>67.352941176470594</v>
      </c>
      <c r="W11" s="184">
        <f t="shared" ref="W11:W20" si="10">RANK(V11,V$11:V$20,0)</f>
        <v>1</v>
      </c>
      <c r="X11" s="184"/>
      <c r="Y11" s="184"/>
      <c r="Z11" s="190">
        <f>L11+U11+I11+O11+R11</f>
        <v>1137</v>
      </c>
      <c r="AA11" s="191">
        <f t="shared" ref="AA11:AA20" si="11">(M11+V11+J11+P11+S11)/5</f>
        <v>66.882352941176478</v>
      </c>
      <c r="AB11" s="157">
        <v>1</v>
      </c>
    </row>
    <row r="12" spans="1:32" s="125" customFormat="1" ht="45.75" customHeight="1" x14ac:dyDescent="0.25">
      <c r="A12" s="184">
        <f t="shared" si="0"/>
        <v>2</v>
      </c>
      <c r="B12" s="188" t="s">
        <v>801</v>
      </c>
      <c r="C12" s="228">
        <v>59498</v>
      </c>
      <c r="D12" s="187" t="s">
        <v>25</v>
      </c>
      <c r="E12" s="192" t="s">
        <v>786</v>
      </c>
      <c r="F12" s="195" t="s">
        <v>202</v>
      </c>
      <c r="G12" s="196" t="s">
        <v>200</v>
      </c>
      <c r="H12" s="189" t="s">
        <v>288</v>
      </c>
      <c r="I12" s="190">
        <v>223.5</v>
      </c>
      <c r="J12" s="191">
        <f t="shared" si="1"/>
        <v>65.735294117647058</v>
      </c>
      <c r="K12" s="184">
        <f t="shared" si="2"/>
        <v>3</v>
      </c>
      <c r="L12" s="190">
        <v>225</v>
      </c>
      <c r="M12" s="191">
        <f t="shared" si="3"/>
        <v>66.17647058823529</v>
      </c>
      <c r="N12" s="184">
        <f t="shared" si="4"/>
        <v>3</v>
      </c>
      <c r="O12" s="190">
        <v>224</v>
      </c>
      <c r="P12" s="191">
        <f t="shared" si="5"/>
        <v>65.882352941176478</v>
      </c>
      <c r="Q12" s="184">
        <f t="shared" si="6"/>
        <v>5</v>
      </c>
      <c r="R12" s="190">
        <v>233.5</v>
      </c>
      <c r="S12" s="191">
        <f t="shared" si="7"/>
        <v>68.67647058823529</v>
      </c>
      <c r="T12" s="184">
        <f t="shared" si="8"/>
        <v>1</v>
      </c>
      <c r="U12" s="190">
        <v>226</v>
      </c>
      <c r="V12" s="191">
        <f t="shared" si="9"/>
        <v>66.470588235294116</v>
      </c>
      <c r="W12" s="184">
        <f t="shared" si="10"/>
        <v>2</v>
      </c>
      <c r="X12" s="184"/>
      <c r="Y12" s="184"/>
      <c r="Z12" s="190">
        <f>L12+U12+I12+O12+R12</f>
        <v>1132</v>
      </c>
      <c r="AA12" s="191">
        <f t="shared" si="11"/>
        <v>66.588235294117652</v>
      </c>
      <c r="AB12" s="157">
        <v>1</v>
      </c>
    </row>
    <row r="13" spans="1:32" s="125" customFormat="1" ht="45.75" customHeight="1" x14ac:dyDescent="0.25">
      <c r="A13" s="184">
        <f t="shared" si="0"/>
        <v>3</v>
      </c>
      <c r="B13" s="188" t="s">
        <v>797</v>
      </c>
      <c r="C13" s="186" t="s">
        <v>465</v>
      </c>
      <c r="D13" s="189" t="s">
        <v>25</v>
      </c>
      <c r="E13" s="192" t="s">
        <v>798</v>
      </c>
      <c r="F13" s="186" t="s">
        <v>467</v>
      </c>
      <c r="G13" s="189" t="s">
        <v>468</v>
      </c>
      <c r="H13" s="189" t="s">
        <v>432</v>
      </c>
      <c r="I13" s="190">
        <v>225.5</v>
      </c>
      <c r="J13" s="191">
        <f t="shared" si="1"/>
        <v>66.32352941176471</v>
      </c>
      <c r="K13" s="184">
        <f t="shared" si="2"/>
        <v>2</v>
      </c>
      <c r="L13" s="190">
        <v>231</v>
      </c>
      <c r="M13" s="191">
        <f t="shared" si="3"/>
        <v>67.941176470588232</v>
      </c>
      <c r="N13" s="184">
        <f t="shared" si="4"/>
        <v>1</v>
      </c>
      <c r="O13" s="190">
        <v>222.5</v>
      </c>
      <c r="P13" s="191">
        <f t="shared" si="5"/>
        <v>65.441176470588232</v>
      </c>
      <c r="Q13" s="184">
        <f t="shared" si="6"/>
        <v>6</v>
      </c>
      <c r="R13" s="190">
        <v>222</v>
      </c>
      <c r="S13" s="191">
        <f t="shared" si="7"/>
        <v>65.294117647058826</v>
      </c>
      <c r="T13" s="184">
        <f t="shared" si="8"/>
        <v>6</v>
      </c>
      <c r="U13" s="190">
        <v>222</v>
      </c>
      <c r="V13" s="191">
        <f t="shared" si="9"/>
        <v>65.294117647058826</v>
      </c>
      <c r="W13" s="184">
        <f t="shared" si="10"/>
        <v>4</v>
      </c>
      <c r="X13" s="184"/>
      <c r="Y13" s="184"/>
      <c r="Z13" s="190">
        <f>L13+U13+I13+O13+R13</f>
        <v>1123</v>
      </c>
      <c r="AA13" s="191">
        <f t="shared" si="11"/>
        <v>66.058823529411768</v>
      </c>
      <c r="AB13" s="157">
        <v>1</v>
      </c>
    </row>
    <row r="14" spans="1:32" s="125" customFormat="1" ht="45.75" customHeight="1" x14ac:dyDescent="0.25">
      <c r="A14" s="184">
        <f t="shared" si="0"/>
        <v>4</v>
      </c>
      <c r="B14" s="188" t="s">
        <v>799</v>
      </c>
      <c r="C14" s="186" t="s">
        <v>253</v>
      </c>
      <c r="D14" s="189">
        <v>1</v>
      </c>
      <c r="E14" s="188" t="s">
        <v>800</v>
      </c>
      <c r="F14" s="186" t="s">
        <v>255</v>
      </c>
      <c r="G14" s="189" t="s">
        <v>288</v>
      </c>
      <c r="H14" s="189" t="s">
        <v>288</v>
      </c>
      <c r="I14" s="190">
        <v>223.5</v>
      </c>
      <c r="J14" s="191">
        <f t="shared" si="1"/>
        <v>65.735294117647058</v>
      </c>
      <c r="K14" s="184">
        <f t="shared" si="2"/>
        <v>3</v>
      </c>
      <c r="L14" s="190">
        <v>225</v>
      </c>
      <c r="M14" s="191">
        <f t="shared" si="3"/>
        <v>66.17647058823529</v>
      </c>
      <c r="N14" s="184">
        <f t="shared" si="4"/>
        <v>3</v>
      </c>
      <c r="O14" s="190">
        <v>226</v>
      </c>
      <c r="P14" s="191">
        <f t="shared" si="5"/>
        <v>66.470588235294116</v>
      </c>
      <c r="Q14" s="184">
        <f t="shared" si="6"/>
        <v>4</v>
      </c>
      <c r="R14" s="190">
        <v>224</v>
      </c>
      <c r="S14" s="191">
        <f t="shared" si="7"/>
        <v>65.882352941176478</v>
      </c>
      <c r="T14" s="184">
        <f t="shared" si="8"/>
        <v>3</v>
      </c>
      <c r="U14" s="190">
        <v>224</v>
      </c>
      <c r="V14" s="191">
        <f t="shared" si="9"/>
        <v>65.882352941176478</v>
      </c>
      <c r="W14" s="184">
        <f t="shared" si="10"/>
        <v>3</v>
      </c>
      <c r="X14" s="184"/>
      <c r="Y14" s="184"/>
      <c r="Z14" s="190">
        <f>L14+U14+I14+O14+R14</f>
        <v>1122.5</v>
      </c>
      <c r="AA14" s="191">
        <f t="shared" si="11"/>
        <v>66.029411764705884</v>
      </c>
      <c r="AB14" s="157">
        <v>1</v>
      </c>
    </row>
    <row r="15" spans="1:32" s="125" customFormat="1" ht="45.75" customHeight="1" x14ac:dyDescent="0.25">
      <c r="A15" s="184">
        <f t="shared" si="0"/>
        <v>5</v>
      </c>
      <c r="B15" s="188" t="s">
        <v>787</v>
      </c>
      <c r="C15" s="186" t="s">
        <v>188</v>
      </c>
      <c r="D15" s="189" t="s">
        <v>25</v>
      </c>
      <c r="E15" s="230" t="s">
        <v>788</v>
      </c>
      <c r="F15" s="186" t="s">
        <v>187</v>
      </c>
      <c r="G15" s="189" t="s">
        <v>18</v>
      </c>
      <c r="H15" s="189" t="s">
        <v>18</v>
      </c>
      <c r="I15" s="190">
        <v>220</v>
      </c>
      <c r="J15" s="191">
        <f t="shared" si="1"/>
        <v>64.705882352941174</v>
      </c>
      <c r="K15" s="184">
        <f t="shared" si="2"/>
        <v>6</v>
      </c>
      <c r="L15" s="190">
        <v>223</v>
      </c>
      <c r="M15" s="191">
        <f t="shared" si="3"/>
        <v>65.588235294117652</v>
      </c>
      <c r="N15" s="184">
        <f t="shared" si="4"/>
        <v>5</v>
      </c>
      <c r="O15" s="190">
        <v>228</v>
      </c>
      <c r="P15" s="191">
        <f t="shared" si="5"/>
        <v>67.058823529411768</v>
      </c>
      <c r="Q15" s="184">
        <f t="shared" si="6"/>
        <v>3</v>
      </c>
      <c r="R15" s="190">
        <v>223</v>
      </c>
      <c r="S15" s="191">
        <f t="shared" si="7"/>
        <v>65.588235294117652</v>
      </c>
      <c r="T15" s="184">
        <f t="shared" si="8"/>
        <v>5</v>
      </c>
      <c r="U15" s="190">
        <v>213.5</v>
      </c>
      <c r="V15" s="191">
        <f t="shared" si="9"/>
        <v>62.794117647058826</v>
      </c>
      <c r="W15" s="184">
        <f t="shared" si="10"/>
        <v>6</v>
      </c>
      <c r="X15" s="184"/>
      <c r="Y15" s="184"/>
      <c r="Z15" s="190">
        <f>L15+U15+I15+O15+R15</f>
        <v>1107.5</v>
      </c>
      <c r="AA15" s="191">
        <f t="shared" si="11"/>
        <v>65.14705882352942</v>
      </c>
      <c r="AB15" s="157">
        <v>1</v>
      </c>
    </row>
    <row r="16" spans="1:32" s="125" customFormat="1" ht="45.75" customHeight="1" x14ac:dyDescent="0.25">
      <c r="A16" s="184">
        <f t="shared" si="0"/>
        <v>5</v>
      </c>
      <c r="B16" s="185" t="s">
        <v>789</v>
      </c>
      <c r="C16" s="229" t="s">
        <v>99</v>
      </c>
      <c r="D16" s="189" t="s">
        <v>25</v>
      </c>
      <c r="E16" s="188" t="s">
        <v>790</v>
      </c>
      <c r="F16" s="186" t="s">
        <v>206</v>
      </c>
      <c r="G16" s="189" t="s">
        <v>102</v>
      </c>
      <c r="H16" s="189" t="s">
        <v>105</v>
      </c>
      <c r="I16" s="190">
        <v>223</v>
      </c>
      <c r="J16" s="191">
        <f t="shared" si="1"/>
        <v>65.588235294117652</v>
      </c>
      <c r="K16" s="184">
        <f t="shared" si="2"/>
        <v>5</v>
      </c>
      <c r="L16" s="190">
        <v>213</v>
      </c>
      <c r="M16" s="191">
        <f t="shared" si="3"/>
        <v>62.647058823529413</v>
      </c>
      <c r="N16" s="184">
        <f t="shared" si="4"/>
        <v>8</v>
      </c>
      <c r="O16" s="190">
        <v>233</v>
      </c>
      <c r="P16" s="191">
        <f t="shared" si="5"/>
        <v>68.529411764705884</v>
      </c>
      <c r="Q16" s="184">
        <f t="shared" si="6"/>
        <v>1</v>
      </c>
      <c r="R16" s="190">
        <v>225</v>
      </c>
      <c r="S16" s="191">
        <f t="shared" si="7"/>
        <v>66.17647058823529</v>
      </c>
      <c r="T16" s="184">
        <f t="shared" si="8"/>
        <v>2</v>
      </c>
      <c r="U16" s="190">
        <v>213.5</v>
      </c>
      <c r="V16" s="191">
        <f t="shared" si="9"/>
        <v>62.794117647058826</v>
      </c>
      <c r="W16" s="184">
        <f t="shared" si="10"/>
        <v>6</v>
      </c>
      <c r="X16" s="184"/>
      <c r="Y16" s="184"/>
      <c r="Z16" s="190">
        <f>I16+L16+O16+R16+U16</f>
        <v>1107.5</v>
      </c>
      <c r="AA16" s="191">
        <f t="shared" si="11"/>
        <v>65.14705882352942</v>
      </c>
      <c r="AB16" s="157">
        <v>1</v>
      </c>
    </row>
    <row r="17" spans="1:28" s="125" customFormat="1" ht="45.75" customHeight="1" x14ac:dyDescent="0.25">
      <c r="A17" s="184">
        <f t="shared" si="0"/>
        <v>7</v>
      </c>
      <c r="B17" s="188" t="s">
        <v>795</v>
      </c>
      <c r="C17" s="186" t="s">
        <v>498</v>
      </c>
      <c r="D17" s="189">
        <v>2</v>
      </c>
      <c r="E17" s="192" t="s">
        <v>796</v>
      </c>
      <c r="F17" s="186" t="s">
        <v>499</v>
      </c>
      <c r="G17" s="189" t="s">
        <v>585</v>
      </c>
      <c r="H17" s="189" t="s">
        <v>20</v>
      </c>
      <c r="I17" s="190">
        <v>215</v>
      </c>
      <c r="J17" s="191">
        <f t="shared" si="1"/>
        <v>63.235294117647058</v>
      </c>
      <c r="K17" s="184">
        <f t="shared" si="2"/>
        <v>8</v>
      </c>
      <c r="L17" s="190">
        <v>218</v>
      </c>
      <c r="M17" s="191">
        <f t="shared" si="3"/>
        <v>64.117647058823536</v>
      </c>
      <c r="N17" s="184">
        <f t="shared" si="4"/>
        <v>7</v>
      </c>
      <c r="O17" s="190">
        <v>222.5</v>
      </c>
      <c r="P17" s="191">
        <f t="shared" si="5"/>
        <v>65.441176470588232</v>
      </c>
      <c r="Q17" s="184">
        <f t="shared" si="6"/>
        <v>6</v>
      </c>
      <c r="R17" s="190">
        <v>216</v>
      </c>
      <c r="S17" s="191">
        <f t="shared" si="7"/>
        <v>63.529411764705884</v>
      </c>
      <c r="T17" s="184">
        <f t="shared" si="8"/>
        <v>8</v>
      </c>
      <c r="U17" s="190">
        <v>212</v>
      </c>
      <c r="V17" s="191">
        <f t="shared" si="9"/>
        <v>62.352941176470587</v>
      </c>
      <c r="W17" s="184">
        <f t="shared" si="10"/>
        <v>8</v>
      </c>
      <c r="X17" s="184"/>
      <c r="Y17" s="184"/>
      <c r="Z17" s="190">
        <f>L17+U17+I17+O17+R17</f>
        <v>1083.5</v>
      </c>
      <c r="AA17" s="191">
        <f t="shared" si="11"/>
        <v>63.735294117647051</v>
      </c>
      <c r="AB17" s="157"/>
    </row>
    <row r="18" spans="1:28" s="125" customFormat="1" ht="45.75" customHeight="1" x14ac:dyDescent="0.25">
      <c r="A18" s="184">
        <f t="shared" si="0"/>
        <v>8</v>
      </c>
      <c r="B18" s="185" t="s">
        <v>791</v>
      </c>
      <c r="C18" s="229" t="s">
        <v>109</v>
      </c>
      <c r="D18" s="189" t="s">
        <v>25</v>
      </c>
      <c r="E18" s="192" t="s">
        <v>792</v>
      </c>
      <c r="F18" s="186" t="s">
        <v>119</v>
      </c>
      <c r="G18" s="189" t="s">
        <v>102</v>
      </c>
      <c r="H18" s="189" t="s">
        <v>105</v>
      </c>
      <c r="I18" s="190">
        <v>213</v>
      </c>
      <c r="J18" s="191">
        <f t="shared" si="1"/>
        <v>62.647058823529413</v>
      </c>
      <c r="K18" s="184">
        <f t="shared" si="2"/>
        <v>10</v>
      </c>
      <c r="L18" s="190">
        <v>219</v>
      </c>
      <c r="M18" s="191">
        <f t="shared" si="3"/>
        <v>64.411764705882348</v>
      </c>
      <c r="N18" s="184">
        <f t="shared" si="4"/>
        <v>6</v>
      </c>
      <c r="O18" s="190">
        <v>221.5</v>
      </c>
      <c r="P18" s="191">
        <f t="shared" si="5"/>
        <v>65.14705882352942</v>
      </c>
      <c r="Q18" s="184">
        <f t="shared" si="6"/>
        <v>8</v>
      </c>
      <c r="R18" s="190">
        <v>219</v>
      </c>
      <c r="S18" s="191">
        <f t="shared" si="7"/>
        <v>64.411764705882348</v>
      </c>
      <c r="T18" s="184">
        <f t="shared" si="8"/>
        <v>7</v>
      </c>
      <c r="U18" s="190">
        <v>210</v>
      </c>
      <c r="V18" s="191">
        <f t="shared" si="9"/>
        <v>61.764705882352942</v>
      </c>
      <c r="W18" s="184">
        <f t="shared" si="10"/>
        <v>10</v>
      </c>
      <c r="X18" s="184"/>
      <c r="Y18" s="184"/>
      <c r="Z18" s="190">
        <f>L18+U18+I18+O18+R18</f>
        <v>1082.5</v>
      </c>
      <c r="AA18" s="191">
        <f t="shared" si="11"/>
        <v>63.67647058823529</v>
      </c>
      <c r="AB18" s="157"/>
    </row>
    <row r="19" spans="1:28" s="125" customFormat="1" ht="45.75" customHeight="1" x14ac:dyDescent="0.25">
      <c r="A19" s="184">
        <f t="shared" si="0"/>
        <v>9</v>
      </c>
      <c r="B19" s="188" t="s">
        <v>803</v>
      </c>
      <c r="C19" s="195" t="s">
        <v>204</v>
      </c>
      <c r="D19" s="196">
        <v>1</v>
      </c>
      <c r="E19" s="192" t="s">
        <v>804</v>
      </c>
      <c r="F19" s="195" t="s">
        <v>71</v>
      </c>
      <c r="G19" s="196" t="s">
        <v>127</v>
      </c>
      <c r="H19" s="189" t="s">
        <v>288</v>
      </c>
      <c r="I19" s="190">
        <v>218</v>
      </c>
      <c r="J19" s="191">
        <f t="shared" si="1"/>
        <v>64.117647058823536</v>
      </c>
      <c r="K19" s="184">
        <f t="shared" si="2"/>
        <v>7</v>
      </c>
      <c r="L19" s="190">
        <v>207.5</v>
      </c>
      <c r="M19" s="191">
        <f t="shared" si="3"/>
        <v>61.029411764705884</v>
      </c>
      <c r="N19" s="184">
        <f t="shared" si="4"/>
        <v>10</v>
      </c>
      <c r="O19" s="190">
        <v>213</v>
      </c>
      <c r="P19" s="191">
        <f t="shared" si="5"/>
        <v>62.647058823529413</v>
      </c>
      <c r="Q19" s="184">
        <f t="shared" si="6"/>
        <v>9</v>
      </c>
      <c r="R19" s="190">
        <v>216</v>
      </c>
      <c r="S19" s="191">
        <f t="shared" si="7"/>
        <v>63.529411764705884</v>
      </c>
      <c r="T19" s="184">
        <f t="shared" si="8"/>
        <v>8</v>
      </c>
      <c r="U19" s="190">
        <v>210.5</v>
      </c>
      <c r="V19" s="191">
        <f t="shared" si="9"/>
        <v>61.911764705882355</v>
      </c>
      <c r="W19" s="184">
        <f t="shared" si="10"/>
        <v>9</v>
      </c>
      <c r="X19" s="184"/>
      <c r="Y19" s="184"/>
      <c r="Z19" s="190">
        <f>L19+U19+I19+O19+R19</f>
        <v>1065</v>
      </c>
      <c r="AA19" s="191">
        <f t="shared" si="11"/>
        <v>62.647058823529413</v>
      </c>
      <c r="AB19" s="157"/>
    </row>
    <row r="20" spans="1:28" s="125" customFormat="1" ht="45.75" customHeight="1" x14ac:dyDescent="0.25">
      <c r="A20" s="184">
        <f t="shared" si="0"/>
        <v>10</v>
      </c>
      <c r="B20" s="185" t="s">
        <v>793</v>
      </c>
      <c r="C20" s="186" t="s">
        <v>250</v>
      </c>
      <c r="D20" s="196" t="s">
        <v>25</v>
      </c>
      <c r="E20" s="192" t="s">
        <v>794</v>
      </c>
      <c r="F20" s="228">
        <v>7396</v>
      </c>
      <c r="G20" s="189" t="s">
        <v>288</v>
      </c>
      <c r="H20" s="189" t="s">
        <v>288</v>
      </c>
      <c r="I20" s="190">
        <v>215</v>
      </c>
      <c r="J20" s="191">
        <f t="shared" si="1"/>
        <v>63.235294117647058</v>
      </c>
      <c r="K20" s="184">
        <f t="shared" si="2"/>
        <v>8</v>
      </c>
      <c r="L20" s="190">
        <v>209.5</v>
      </c>
      <c r="M20" s="191">
        <f t="shared" si="3"/>
        <v>61.617647058823529</v>
      </c>
      <c r="N20" s="184">
        <f t="shared" si="4"/>
        <v>9</v>
      </c>
      <c r="O20" s="190">
        <v>208.5</v>
      </c>
      <c r="P20" s="191">
        <f t="shared" si="5"/>
        <v>61.32352941176471</v>
      </c>
      <c r="Q20" s="184">
        <f t="shared" si="6"/>
        <v>10</v>
      </c>
      <c r="R20" s="190">
        <v>214.5</v>
      </c>
      <c r="S20" s="191">
        <f t="shared" si="7"/>
        <v>63.088235294117652</v>
      </c>
      <c r="T20" s="184">
        <f t="shared" si="8"/>
        <v>10</v>
      </c>
      <c r="U20" s="190">
        <v>214</v>
      </c>
      <c r="V20" s="191">
        <f t="shared" si="9"/>
        <v>62.941176470588239</v>
      </c>
      <c r="W20" s="184">
        <f t="shared" si="10"/>
        <v>5</v>
      </c>
      <c r="X20" s="184"/>
      <c r="Y20" s="184"/>
      <c r="Z20" s="190">
        <f>L20+U20+I20+O20+R20</f>
        <v>1061.5</v>
      </c>
      <c r="AA20" s="191">
        <f t="shared" si="11"/>
        <v>62.441176470588246</v>
      </c>
      <c r="AB20" s="157"/>
    </row>
    <row r="22" spans="1:28" ht="26.25" customHeight="1" x14ac:dyDescent="0.25">
      <c r="A22" s="388" t="s">
        <v>710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</row>
    <row r="23" spans="1:28" s="252" customFormat="1" ht="41.25" customHeight="1" x14ac:dyDescent="0.35">
      <c r="A23" s="389" t="s">
        <v>918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</row>
    <row r="24" spans="1:28" s="252" customFormat="1" ht="28.5" customHeight="1" x14ac:dyDescent="0.35">
      <c r="A24" s="179" t="s">
        <v>221</v>
      </c>
      <c r="B24" s="179"/>
      <c r="C24" s="180"/>
      <c r="D24" s="31"/>
      <c r="E24" s="31"/>
      <c r="F24" s="31"/>
      <c r="G24" s="31"/>
      <c r="H24" s="30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390" t="s">
        <v>708</v>
      </c>
      <c r="AA24" s="390"/>
    </row>
    <row r="25" spans="1:28" s="252" customFormat="1" ht="21" x14ac:dyDescent="0.35">
      <c r="A25" s="412" t="s">
        <v>42</v>
      </c>
      <c r="B25" s="414" t="s">
        <v>626</v>
      </c>
      <c r="C25" s="414" t="s">
        <v>51</v>
      </c>
      <c r="D25" s="412" t="s">
        <v>3</v>
      </c>
      <c r="E25" s="414" t="s">
        <v>627</v>
      </c>
      <c r="F25" s="414" t="s">
        <v>51</v>
      </c>
      <c r="G25" s="414" t="s">
        <v>5</v>
      </c>
      <c r="H25" s="414" t="s">
        <v>217</v>
      </c>
      <c r="I25" s="420" t="s">
        <v>69</v>
      </c>
      <c r="J25" s="420"/>
      <c r="K25" s="420"/>
      <c r="L25" s="420" t="s">
        <v>771</v>
      </c>
      <c r="M25" s="420"/>
      <c r="N25" s="420"/>
      <c r="O25" s="420" t="s">
        <v>49</v>
      </c>
      <c r="P25" s="420"/>
      <c r="Q25" s="420"/>
      <c r="R25" s="420" t="s">
        <v>48</v>
      </c>
      <c r="S25" s="420"/>
      <c r="T25" s="420"/>
      <c r="U25" s="420" t="s">
        <v>772</v>
      </c>
      <c r="V25" s="420"/>
      <c r="W25" s="420"/>
      <c r="X25" s="421" t="s">
        <v>52</v>
      </c>
      <c r="Y25" s="421" t="s">
        <v>47</v>
      </c>
      <c r="Z25" s="412" t="s">
        <v>46</v>
      </c>
      <c r="AA25" s="416" t="s">
        <v>45</v>
      </c>
      <c r="AB25" s="418" t="s">
        <v>53</v>
      </c>
    </row>
    <row r="26" spans="1:28" ht="30" x14ac:dyDescent="0.25">
      <c r="A26" s="413"/>
      <c r="B26" s="415"/>
      <c r="C26" s="415"/>
      <c r="D26" s="413"/>
      <c r="E26" s="415"/>
      <c r="F26" s="415"/>
      <c r="G26" s="415"/>
      <c r="H26" s="415"/>
      <c r="I26" s="181" t="s">
        <v>44</v>
      </c>
      <c r="J26" s="182" t="s">
        <v>43</v>
      </c>
      <c r="K26" s="183" t="s">
        <v>42</v>
      </c>
      <c r="L26" s="181" t="s">
        <v>44</v>
      </c>
      <c r="M26" s="182" t="s">
        <v>43</v>
      </c>
      <c r="N26" s="183" t="s">
        <v>42</v>
      </c>
      <c r="O26" s="181" t="s">
        <v>44</v>
      </c>
      <c r="P26" s="182" t="s">
        <v>43</v>
      </c>
      <c r="Q26" s="183" t="s">
        <v>42</v>
      </c>
      <c r="R26" s="181" t="s">
        <v>44</v>
      </c>
      <c r="S26" s="182" t="s">
        <v>43</v>
      </c>
      <c r="T26" s="183" t="s">
        <v>42</v>
      </c>
      <c r="U26" s="181" t="s">
        <v>44</v>
      </c>
      <c r="V26" s="182" t="s">
        <v>43</v>
      </c>
      <c r="W26" s="183" t="s">
        <v>42</v>
      </c>
      <c r="X26" s="422"/>
      <c r="Y26" s="422"/>
      <c r="Z26" s="413"/>
      <c r="AA26" s="417"/>
      <c r="AB26" s="419"/>
    </row>
    <row r="27" spans="1:28" ht="45.75" customHeight="1" x14ac:dyDescent="0.25">
      <c r="A27" s="184">
        <f t="shared" ref="A27:A36" si="12">RANK(AA27,AA$27:AA$36,0)</f>
        <v>1</v>
      </c>
      <c r="B27" s="185" t="s">
        <v>789</v>
      </c>
      <c r="C27" s="229" t="s">
        <v>99</v>
      </c>
      <c r="D27" s="189" t="s">
        <v>25</v>
      </c>
      <c r="E27" s="188" t="s">
        <v>802</v>
      </c>
      <c r="F27" s="186" t="s">
        <v>101</v>
      </c>
      <c r="G27" s="189" t="s">
        <v>102</v>
      </c>
      <c r="H27" s="189" t="s">
        <v>105</v>
      </c>
      <c r="I27" s="190">
        <v>227</v>
      </c>
      <c r="J27" s="191">
        <f t="shared" ref="J27:J32" si="13">I27/3.4</f>
        <v>66.764705882352942</v>
      </c>
      <c r="K27" s="184">
        <f t="shared" ref="K27:K36" si="14">RANK(J27,J$27:J$36,0)</f>
        <v>1</v>
      </c>
      <c r="L27" s="190">
        <v>227</v>
      </c>
      <c r="M27" s="191">
        <f t="shared" ref="M27:M32" si="15">L27/3.4</f>
        <v>66.764705882352942</v>
      </c>
      <c r="N27" s="184">
        <f t="shared" ref="N27:N36" si="16">RANK(M27,M$27:M$36,0)</f>
        <v>1</v>
      </c>
      <c r="O27" s="190">
        <v>228.5</v>
      </c>
      <c r="P27" s="191">
        <f t="shared" ref="P27:P32" si="17">O27/3.4</f>
        <v>67.205882352941174</v>
      </c>
      <c r="Q27" s="184">
        <f t="shared" ref="Q27:Q36" si="18">RANK(P27,P$27:P$36,0)</f>
        <v>1</v>
      </c>
      <c r="R27" s="190">
        <v>226.5</v>
      </c>
      <c r="S27" s="191">
        <f t="shared" ref="S27:S32" si="19">R27/3.4</f>
        <v>66.617647058823536</v>
      </c>
      <c r="T27" s="184">
        <f t="shared" ref="T27:T36" si="20">RANK(S27,S$27:S$36,0)</f>
        <v>1</v>
      </c>
      <c r="U27" s="190">
        <v>220.5</v>
      </c>
      <c r="V27" s="191">
        <f t="shared" ref="V27:V32" si="21">U27/3.4</f>
        <v>64.852941176470594</v>
      </c>
      <c r="W27" s="184">
        <f t="shared" ref="W27:W36" si="22">RANK(V27,V$27:V$36,0)</f>
        <v>5</v>
      </c>
      <c r="X27" s="184"/>
      <c r="Y27" s="184"/>
      <c r="Z27" s="190">
        <f>L27+U27+I27+O27+R27</f>
        <v>1129.5</v>
      </c>
      <c r="AA27" s="191">
        <f t="shared" ref="AA27:AA36" si="23">(M27+V27+J27+P27+S27)/5</f>
        <v>66.441176470588232</v>
      </c>
      <c r="AB27" s="157">
        <v>1</v>
      </c>
    </row>
    <row r="28" spans="1:28" ht="45.75" customHeight="1" x14ac:dyDescent="0.25">
      <c r="A28" s="184">
        <f t="shared" si="12"/>
        <v>2</v>
      </c>
      <c r="B28" s="188" t="s">
        <v>797</v>
      </c>
      <c r="C28" s="186" t="s">
        <v>465</v>
      </c>
      <c r="D28" s="189" t="s">
        <v>25</v>
      </c>
      <c r="E28" s="192" t="s">
        <v>798</v>
      </c>
      <c r="F28" s="186" t="s">
        <v>467</v>
      </c>
      <c r="G28" s="189" t="s">
        <v>468</v>
      </c>
      <c r="H28" s="189" t="s">
        <v>432</v>
      </c>
      <c r="I28" s="190">
        <v>224</v>
      </c>
      <c r="J28" s="191">
        <f t="shared" si="13"/>
        <v>65.882352941176478</v>
      </c>
      <c r="K28" s="184">
        <f t="shared" si="14"/>
        <v>2</v>
      </c>
      <c r="L28" s="190">
        <v>226.5</v>
      </c>
      <c r="M28" s="191">
        <f t="shared" si="15"/>
        <v>66.617647058823536</v>
      </c>
      <c r="N28" s="184">
        <f t="shared" si="16"/>
        <v>2</v>
      </c>
      <c r="O28" s="190">
        <v>221</v>
      </c>
      <c r="P28" s="191">
        <f t="shared" si="17"/>
        <v>65</v>
      </c>
      <c r="Q28" s="184">
        <f t="shared" si="18"/>
        <v>2</v>
      </c>
      <c r="R28" s="190">
        <v>219</v>
      </c>
      <c r="S28" s="191">
        <f t="shared" si="19"/>
        <v>64.411764705882348</v>
      </c>
      <c r="T28" s="184">
        <f t="shared" si="20"/>
        <v>5</v>
      </c>
      <c r="U28" s="190">
        <v>227</v>
      </c>
      <c r="V28" s="191">
        <f t="shared" si="21"/>
        <v>66.764705882352942</v>
      </c>
      <c r="W28" s="184">
        <f t="shared" si="22"/>
        <v>1</v>
      </c>
      <c r="X28" s="184"/>
      <c r="Y28" s="184"/>
      <c r="Z28" s="190">
        <f>L28+U28+I28+O28+R28</f>
        <v>1117.5</v>
      </c>
      <c r="AA28" s="191">
        <f t="shared" si="23"/>
        <v>65.735294117647044</v>
      </c>
      <c r="AB28" s="157">
        <v>1</v>
      </c>
    </row>
    <row r="29" spans="1:28" ht="45.75" customHeight="1" x14ac:dyDescent="0.25">
      <c r="A29" s="184">
        <f t="shared" si="12"/>
        <v>3</v>
      </c>
      <c r="B29" s="188" t="s">
        <v>799</v>
      </c>
      <c r="C29" s="186" t="s">
        <v>253</v>
      </c>
      <c r="D29" s="189">
        <v>1</v>
      </c>
      <c r="E29" s="188" t="s">
        <v>800</v>
      </c>
      <c r="F29" s="186" t="s">
        <v>255</v>
      </c>
      <c r="G29" s="189" t="s">
        <v>288</v>
      </c>
      <c r="H29" s="189" t="s">
        <v>288</v>
      </c>
      <c r="I29" s="190">
        <v>219</v>
      </c>
      <c r="J29" s="191">
        <f t="shared" si="13"/>
        <v>64.411764705882348</v>
      </c>
      <c r="K29" s="184">
        <f t="shared" si="14"/>
        <v>5</v>
      </c>
      <c r="L29" s="190">
        <v>221.5</v>
      </c>
      <c r="M29" s="191">
        <f t="shared" si="15"/>
        <v>65.14705882352942</v>
      </c>
      <c r="N29" s="184">
        <f t="shared" si="16"/>
        <v>5</v>
      </c>
      <c r="O29" s="190">
        <v>220</v>
      </c>
      <c r="P29" s="191">
        <f t="shared" si="17"/>
        <v>64.705882352941174</v>
      </c>
      <c r="Q29" s="184">
        <f t="shared" si="18"/>
        <v>4</v>
      </c>
      <c r="R29" s="190">
        <v>221</v>
      </c>
      <c r="S29" s="191">
        <f t="shared" si="19"/>
        <v>65</v>
      </c>
      <c r="T29" s="184">
        <f t="shared" si="20"/>
        <v>3</v>
      </c>
      <c r="U29" s="190">
        <v>226</v>
      </c>
      <c r="V29" s="191">
        <f t="shared" si="21"/>
        <v>66.470588235294116</v>
      </c>
      <c r="W29" s="184">
        <f t="shared" si="22"/>
        <v>2</v>
      </c>
      <c r="X29" s="184"/>
      <c r="Y29" s="184"/>
      <c r="Z29" s="190">
        <f>L29+U29+I29+O29+R29</f>
        <v>1107.5</v>
      </c>
      <c r="AA29" s="191">
        <f t="shared" si="23"/>
        <v>65.14705882352942</v>
      </c>
      <c r="AB29" s="157">
        <v>1</v>
      </c>
    </row>
    <row r="30" spans="1:28" ht="45.75" customHeight="1" x14ac:dyDescent="0.25">
      <c r="A30" s="184">
        <f t="shared" si="12"/>
        <v>4</v>
      </c>
      <c r="B30" s="188" t="s">
        <v>801</v>
      </c>
      <c r="C30" s="228">
        <v>59498</v>
      </c>
      <c r="D30" s="187" t="s">
        <v>25</v>
      </c>
      <c r="E30" s="192" t="s">
        <v>786</v>
      </c>
      <c r="F30" s="195" t="s">
        <v>202</v>
      </c>
      <c r="G30" s="196" t="s">
        <v>200</v>
      </c>
      <c r="H30" s="189" t="s">
        <v>288</v>
      </c>
      <c r="I30" s="190">
        <v>221</v>
      </c>
      <c r="J30" s="191">
        <f t="shared" si="13"/>
        <v>65</v>
      </c>
      <c r="K30" s="184">
        <f t="shared" si="14"/>
        <v>4</v>
      </c>
      <c r="L30" s="190">
        <v>222.5</v>
      </c>
      <c r="M30" s="191">
        <f t="shared" si="15"/>
        <v>65.441176470588232</v>
      </c>
      <c r="N30" s="184">
        <f t="shared" si="16"/>
        <v>4</v>
      </c>
      <c r="O30" s="190">
        <v>221</v>
      </c>
      <c r="P30" s="191">
        <f t="shared" si="17"/>
        <v>65</v>
      </c>
      <c r="Q30" s="184">
        <f t="shared" si="18"/>
        <v>2</v>
      </c>
      <c r="R30" s="190">
        <v>223.5</v>
      </c>
      <c r="S30" s="191">
        <f t="shared" si="19"/>
        <v>65.735294117647058</v>
      </c>
      <c r="T30" s="184">
        <f t="shared" si="20"/>
        <v>2</v>
      </c>
      <c r="U30" s="190">
        <v>219</v>
      </c>
      <c r="V30" s="191">
        <f t="shared" si="21"/>
        <v>64.411764705882348</v>
      </c>
      <c r="W30" s="184">
        <f t="shared" si="22"/>
        <v>6</v>
      </c>
      <c r="X30" s="184"/>
      <c r="Y30" s="184"/>
      <c r="Z30" s="190">
        <f>L30+U30+I30+O30+R30</f>
        <v>1107</v>
      </c>
      <c r="AA30" s="191">
        <f t="shared" si="23"/>
        <v>65.117647058823536</v>
      </c>
      <c r="AB30" s="157">
        <v>1</v>
      </c>
    </row>
    <row r="31" spans="1:28" ht="45.75" customHeight="1" x14ac:dyDescent="0.25">
      <c r="A31" s="184">
        <f t="shared" si="12"/>
        <v>5</v>
      </c>
      <c r="B31" s="185" t="s">
        <v>789</v>
      </c>
      <c r="C31" s="229" t="s">
        <v>99</v>
      </c>
      <c r="D31" s="189" t="s">
        <v>25</v>
      </c>
      <c r="E31" s="188" t="s">
        <v>790</v>
      </c>
      <c r="F31" s="186" t="s">
        <v>206</v>
      </c>
      <c r="G31" s="189" t="s">
        <v>102</v>
      </c>
      <c r="H31" s="189" t="s">
        <v>105</v>
      </c>
      <c r="I31" s="190">
        <v>222</v>
      </c>
      <c r="J31" s="191">
        <f t="shared" si="13"/>
        <v>65.294117647058826</v>
      </c>
      <c r="K31" s="184">
        <f t="shared" si="14"/>
        <v>3</v>
      </c>
      <c r="L31" s="190">
        <v>223</v>
      </c>
      <c r="M31" s="191">
        <f t="shared" si="15"/>
        <v>65.588235294117652</v>
      </c>
      <c r="N31" s="184">
        <f t="shared" si="16"/>
        <v>3</v>
      </c>
      <c r="O31" s="190">
        <v>215.5</v>
      </c>
      <c r="P31" s="191">
        <f t="shared" si="17"/>
        <v>63.382352941176471</v>
      </c>
      <c r="Q31" s="184">
        <f t="shared" si="18"/>
        <v>7</v>
      </c>
      <c r="R31" s="190">
        <v>219</v>
      </c>
      <c r="S31" s="191">
        <f t="shared" si="19"/>
        <v>64.411764705882348</v>
      </c>
      <c r="T31" s="184">
        <f t="shared" si="20"/>
        <v>5</v>
      </c>
      <c r="U31" s="190">
        <v>214.5</v>
      </c>
      <c r="V31" s="191">
        <f t="shared" si="21"/>
        <v>63.088235294117652</v>
      </c>
      <c r="W31" s="184">
        <f t="shared" si="22"/>
        <v>7</v>
      </c>
      <c r="X31" s="184"/>
      <c r="Y31" s="184"/>
      <c r="Z31" s="190">
        <f>I31+L31+O31+R31+U31</f>
        <v>1094</v>
      </c>
      <c r="AA31" s="191">
        <f t="shared" si="23"/>
        <v>64.35294117647058</v>
      </c>
      <c r="AB31" s="157">
        <v>2</v>
      </c>
    </row>
    <row r="32" spans="1:28" ht="45.75" customHeight="1" x14ac:dyDescent="0.25">
      <c r="A32" s="184">
        <f t="shared" si="12"/>
        <v>6</v>
      </c>
      <c r="B32" s="188" t="s">
        <v>787</v>
      </c>
      <c r="C32" s="186" t="s">
        <v>188</v>
      </c>
      <c r="D32" s="189" t="s">
        <v>25</v>
      </c>
      <c r="E32" s="230" t="s">
        <v>788</v>
      </c>
      <c r="F32" s="186" t="s">
        <v>187</v>
      </c>
      <c r="G32" s="189" t="s">
        <v>18</v>
      </c>
      <c r="H32" s="189" t="s">
        <v>18</v>
      </c>
      <c r="I32" s="190">
        <v>216</v>
      </c>
      <c r="J32" s="191">
        <f t="shared" si="13"/>
        <v>63.529411764705884</v>
      </c>
      <c r="K32" s="184">
        <f t="shared" si="14"/>
        <v>6</v>
      </c>
      <c r="L32" s="190">
        <v>217.5</v>
      </c>
      <c r="M32" s="191">
        <f t="shared" si="15"/>
        <v>63.970588235294116</v>
      </c>
      <c r="N32" s="184">
        <f t="shared" si="16"/>
        <v>6</v>
      </c>
      <c r="O32" s="190">
        <v>217</v>
      </c>
      <c r="P32" s="191">
        <f t="shared" si="17"/>
        <v>63.82352941176471</v>
      </c>
      <c r="Q32" s="184">
        <f t="shared" si="18"/>
        <v>6</v>
      </c>
      <c r="R32" s="190">
        <v>217.5</v>
      </c>
      <c r="S32" s="191">
        <f t="shared" si="19"/>
        <v>63.970588235294116</v>
      </c>
      <c r="T32" s="184">
        <f t="shared" si="20"/>
        <v>7</v>
      </c>
      <c r="U32" s="190">
        <v>221.5</v>
      </c>
      <c r="V32" s="191">
        <f t="shared" si="21"/>
        <v>65.14705882352942</v>
      </c>
      <c r="W32" s="184">
        <f t="shared" si="22"/>
        <v>4</v>
      </c>
      <c r="X32" s="184"/>
      <c r="Y32" s="184"/>
      <c r="Z32" s="190">
        <f>L32+U32+I32+O32+R32</f>
        <v>1089.5</v>
      </c>
      <c r="AA32" s="191">
        <f t="shared" si="23"/>
        <v>64.088235294117652</v>
      </c>
      <c r="AB32" s="157">
        <v>2</v>
      </c>
    </row>
    <row r="33" spans="1:28" ht="45.75" customHeight="1" x14ac:dyDescent="0.25">
      <c r="A33" s="184">
        <f t="shared" si="12"/>
        <v>7</v>
      </c>
      <c r="B33" s="188" t="s">
        <v>795</v>
      </c>
      <c r="C33" s="186" t="s">
        <v>498</v>
      </c>
      <c r="D33" s="189">
        <v>2</v>
      </c>
      <c r="E33" s="192" t="s">
        <v>796</v>
      </c>
      <c r="F33" s="186" t="s">
        <v>499</v>
      </c>
      <c r="G33" s="189" t="s">
        <v>585</v>
      </c>
      <c r="H33" s="189" t="s">
        <v>20</v>
      </c>
      <c r="I33" s="190">
        <v>221.5</v>
      </c>
      <c r="J33" s="191">
        <f>I33/3.4-2</f>
        <v>63.14705882352942</v>
      </c>
      <c r="K33" s="184">
        <f t="shared" si="14"/>
        <v>7</v>
      </c>
      <c r="L33" s="190">
        <v>220</v>
      </c>
      <c r="M33" s="191">
        <f>L33/3.4-2</f>
        <v>62.705882352941174</v>
      </c>
      <c r="N33" s="184">
        <f t="shared" si="16"/>
        <v>9</v>
      </c>
      <c r="O33" s="190">
        <v>218</v>
      </c>
      <c r="P33" s="191">
        <f>O33/3.4-2</f>
        <v>62.117647058823536</v>
      </c>
      <c r="Q33" s="184">
        <f t="shared" si="18"/>
        <v>9</v>
      </c>
      <c r="R33" s="190">
        <v>219</v>
      </c>
      <c r="S33" s="191">
        <f>R33/3.4-2</f>
        <v>62.411764705882348</v>
      </c>
      <c r="T33" s="184">
        <f t="shared" si="20"/>
        <v>9</v>
      </c>
      <c r="U33" s="190">
        <v>228.5</v>
      </c>
      <c r="V33" s="191">
        <f>U33/3.4-2</f>
        <v>65.205882352941174</v>
      </c>
      <c r="W33" s="184">
        <f t="shared" si="22"/>
        <v>3</v>
      </c>
      <c r="X33" s="184"/>
      <c r="Y33" s="184">
        <v>1</v>
      </c>
      <c r="Z33" s="190">
        <f>L33+U33+I33+O33+R33</f>
        <v>1107</v>
      </c>
      <c r="AA33" s="191">
        <f t="shared" si="23"/>
        <v>63.117647058823536</v>
      </c>
      <c r="AB33" s="157"/>
    </row>
    <row r="34" spans="1:28" ht="45.75" customHeight="1" x14ac:dyDescent="0.25">
      <c r="A34" s="184">
        <f t="shared" si="12"/>
        <v>7</v>
      </c>
      <c r="B34" s="188" t="s">
        <v>803</v>
      </c>
      <c r="C34" s="195" t="s">
        <v>204</v>
      </c>
      <c r="D34" s="196">
        <v>1</v>
      </c>
      <c r="E34" s="192" t="s">
        <v>804</v>
      </c>
      <c r="F34" s="195" t="s">
        <v>71</v>
      </c>
      <c r="G34" s="196" t="s">
        <v>127</v>
      </c>
      <c r="H34" s="189" t="s">
        <v>288</v>
      </c>
      <c r="I34" s="190">
        <v>211.5</v>
      </c>
      <c r="J34" s="191">
        <f>I34/3.4</f>
        <v>62.205882352941181</v>
      </c>
      <c r="K34" s="184">
        <f t="shared" si="14"/>
        <v>8</v>
      </c>
      <c r="L34" s="190">
        <v>217</v>
      </c>
      <c r="M34" s="191">
        <f>L34/3.4</f>
        <v>63.82352941176471</v>
      </c>
      <c r="N34" s="184">
        <f t="shared" si="16"/>
        <v>7</v>
      </c>
      <c r="O34" s="190">
        <v>218</v>
      </c>
      <c r="P34" s="191">
        <f>O34/3.4</f>
        <v>64.117647058823536</v>
      </c>
      <c r="Q34" s="184">
        <f t="shared" si="18"/>
        <v>5</v>
      </c>
      <c r="R34" s="190">
        <v>219.5</v>
      </c>
      <c r="S34" s="191">
        <f>R34/3.4</f>
        <v>64.558823529411768</v>
      </c>
      <c r="T34" s="184">
        <f t="shared" si="20"/>
        <v>4</v>
      </c>
      <c r="U34" s="190">
        <v>207</v>
      </c>
      <c r="V34" s="191">
        <f>U34/3.4</f>
        <v>60.882352941176471</v>
      </c>
      <c r="W34" s="184">
        <f t="shared" si="22"/>
        <v>10</v>
      </c>
      <c r="X34" s="184"/>
      <c r="Y34" s="184"/>
      <c r="Z34" s="190">
        <f>L34+U34+I34+O34+R34</f>
        <v>1073</v>
      </c>
      <c r="AA34" s="191">
        <f t="shared" si="23"/>
        <v>63.117647058823536</v>
      </c>
      <c r="AB34" s="157"/>
    </row>
    <row r="35" spans="1:28" ht="45.75" customHeight="1" x14ac:dyDescent="0.25">
      <c r="A35" s="184">
        <f t="shared" si="12"/>
        <v>9</v>
      </c>
      <c r="B35" s="185" t="s">
        <v>793</v>
      </c>
      <c r="C35" s="186" t="s">
        <v>250</v>
      </c>
      <c r="D35" s="196" t="s">
        <v>25</v>
      </c>
      <c r="E35" s="192" t="s">
        <v>794</v>
      </c>
      <c r="F35" s="228">
        <v>7396</v>
      </c>
      <c r="G35" s="189" t="s">
        <v>288</v>
      </c>
      <c r="H35" s="189" t="s">
        <v>288</v>
      </c>
      <c r="I35" s="190">
        <v>204.5</v>
      </c>
      <c r="J35" s="191">
        <f>I35/3.4</f>
        <v>60.147058823529413</v>
      </c>
      <c r="K35" s="184">
        <f t="shared" si="14"/>
        <v>10</v>
      </c>
      <c r="L35" s="190">
        <v>215.5</v>
      </c>
      <c r="M35" s="191">
        <f>L35/3.4</f>
        <v>63.382352941176471</v>
      </c>
      <c r="N35" s="184">
        <f t="shared" si="16"/>
        <v>8</v>
      </c>
      <c r="O35" s="190">
        <v>212</v>
      </c>
      <c r="P35" s="191">
        <f>O35/3.4</f>
        <v>62.352941176470587</v>
      </c>
      <c r="Q35" s="184">
        <f t="shared" si="18"/>
        <v>8</v>
      </c>
      <c r="R35" s="190">
        <v>216.5</v>
      </c>
      <c r="S35" s="191">
        <f>R35/3.4</f>
        <v>63.676470588235297</v>
      </c>
      <c r="T35" s="184">
        <f t="shared" si="20"/>
        <v>8</v>
      </c>
      <c r="U35" s="190">
        <v>214</v>
      </c>
      <c r="V35" s="191">
        <f>U35/3.4</f>
        <v>62.941176470588239</v>
      </c>
      <c r="W35" s="184">
        <f t="shared" si="22"/>
        <v>8</v>
      </c>
      <c r="X35" s="184"/>
      <c r="Y35" s="184"/>
      <c r="Z35" s="190">
        <f>L35+U35+I35+O35+R35</f>
        <v>1062.5</v>
      </c>
      <c r="AA35" s="191">
        <f t="shared" si="23"/>
        <v>62.5</v>
      </c>
      <c r="AB35" s="157"/>
    </row>
    <row r="36" spans="1:28" ht="45.75" customHeight="1" x14ac:dyDescent="0.25">
      <c r="A36" s="184">
        <f t="shared" si="12"/>
        <v>10</v>
      </c>
      <c r="B36" s="185" t="s">
        <v>791</v>
      </c>
      <c r="C36" s="229" t="s">
        <v>109</v>
      </c>
      <c r="D36" s="189" t="s">
        <v>25</v>
      </c>
      <c r="E36" s="192" t="s">
        <v>792</v>
      </c>
      <c r="F36" s="186" t="s">
        <v>119</v>
      </c>
      <c r="G36" s="189" t="s">
        <v>102</v>
      </c>
      <c r="H36" s="189" t="s">
        <v>105</v>
      </c>
      <c r="I36" s="190">
        <v>208.5</v>
      </c>
      <c r="J36" s="191">
        <f>I36/3.4</f>
        <v>61.32352941176471</v>
      </c>
      <c r="K36" s="184">
        <f t="shared" si="14"/>
        <v>9</v>
      </c>
      <c r="L36" s="190">
        <v>210.5</v>
      </c>
      <c r="M36" s="191">
        <f>L36/3.4</f>
        <v>61.911764705882355</v>
      </c>
      <c r="N36" s="184">
        <f t="shared" si="16"/>
        <v>10</v>
      </c>
      <c r="O36" s="190">
        <v>203</v>
      </c>
      <c r="P36" s="191">
        <f>O36/3.4</f>
        <v>59.705882352941181</v>
      </c>
      <c r="Q36" s="184">
        <f t="shared" si="18"/>
        <v>10</v>
      </c>
      <c r="R36" s="190">
        <v>211</v>
      </c>
      <c r="S36" s="191">
        <f>R36/3.4</f>
        <v>62.058823529411768</v>
      </c>
      <c r="T36" s="184">
        <f t="shared" si="20"/>
        <v>10</v>
      </c>
      <c r="U36" s="190">
        <v>213.5</v>
      </c>
      <c r="V36" s="191">
        <f>U36/3.4</f>
        <v>62.794117647058826</v>
      </c>
      <c r="W36" s="184">
        <f t="shared" si="22"/>
        <v>9</v>
      </c>
      <c r="X36" s="184"/>
      <c r="Y36" s="184"/>
      <c r="Z36" s="190">
        <f>L36+U36+I36+O36+R36</f>
        <v>1046.5</v>
      </c>
      <c r="AA36" s="191">
        <f t="shared" si="23"/>
        <v>61.558823529411782</v>
      </c>
      <c r="AB36" s="157"/>
    </row>
    <row r="38" spans="1:28" s="315" customFormat="1" ht="27" customHeight="1" x14ac:dyDescent="0.35">
      <c r="B38" s="315" t="s">
        <v>9</v>
      </c>
      <c r="L38" s="451" t="s">
        <v>548</v>
      </c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</row>
    <row r="39" spans="1:28" s="315" customFormat="1" ht="28.5" customHeight="1" x14ac:dyDescent="0.35">
      <c r="B39" s="315" t="s">
        <v>10</v>
      </c>
      <c r="L39" s="451" t="s">
        <v>566</v>
      </c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</row>
    <row r="40" spans="1:28" s="320" customFormat="1" ht="29.25" customHeight="1" x14ac:dyDescent="0.25">
      <c r="B40" s="320" t="s">
        <v>60</v>
      </c>
      <c r="L40" s="452" t="s">
        <v>658</v>
      </c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</row>
  </sheetData>
  <sortState ref="A27:XFD36">
    <sortCondition ref="A36"/>
  </sortState>
  <mergeCells count="50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Y9:Y10"/>
    <mergeCell ref="Z9:Z10"/>
    <mergeCell ref="AA9:AA10"/>
    <mergeCell ref="AB9:AB10"/>
    <mergeCell ref="I9:K9"/>
    <mergeCell ref="L9:N9"/>
    <mergeCell ref="O9:Q9"/>
    <mergeCell ref="R9:T9"/>
    <mergeCell ref="U9:W9"/>
    <mergeCell ref="X9:X10"/>
    <mergeCell ref="A22:AA22"/>
    <mergeCell ref="A23:AA23"/>
    <mergeCell ref="Z24:AA24"/>
    <mergeCell ref="A25:A26"/>
    <mergeCell ref="B25:B26"/>
    <mergeCell ref="C25:C26"/>
    <mergeCell ref="D25:D26"/>
    <mergeCell ref="E25:E26"/>
    <mergeCell ref="F25:F26"/>
    <mergeCell ref="AB25:AB26"/>
    <mergeCell ref="G25:G26"/>
    <mergeCell ref="H25:H26"/>
    <mergeCell ref="I25:K25"/>
    <mergeCell ref="L25:N25"/>
    <mergeCell ref="O25:Q25"/>
    <mergeCell ref="R25:T25"/>
    <mergeCell ref="L38:AA38"/>
    <mergeCell ref="L39:AA39"/>
    <mergeCell ref="L40:AA40"/>
    <mergeCell ref="U25:W25"/>
    <mergeCell ref="X25:X26"/>
    <mergeCell ref="Y25:Y26"/>
    <mergeCell ref="Z25:Z26"/>
    <mergeCell ref="AA25:AA26"/>
  </mergeCells>
  <conditionalFormatting sqref="C11:C12">
    <cfRule type="expression" dxfId="6" priority="2" stopIfTrue="1">
      <formula>$O10=2018</formula>
    </cfRule>
  </conditionalFormatting>
  <conditionalFormatting sqref="C27:C28">
    <cfRule type="expression" dxfId="5" priority="1" stopIfTrue="1">
      <formula>$O26=2018</formula>
    </cfRule>
  </conditionalFormatting>
  <pageMargins left="0" right="0" top="0" bottom="0" header="0.31496062992125984" footer="0.31496062992125984"/>
  <pageSetup paperSize="9" scale="41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8" zoomScale="80" zoomScaleNormal="80" workbookViewId="0">
      <selection activeCell="A8" sqref="A8"/>
    </sheetView>
  </sheetViews>
  <sheetFormatPr defaultRowHeight="15" x14ac:dyDescent="0.25"/>
  <cols>
    <col min="1" max="1" width="6.140625" style="9" customWidth="1"/>
    <col min="2" max="2" width="33.85546875" style="9" customWidth="1"/>
    <col min="3" max="3" width="4.5703125" style="9" hidden="1" customWidth="1"/>
    <col min="4" max="4" width="8.42578125" style="9" customWidth="1"/>
    <col min="5" max="5" width="63.42578125" style="9" customWidth="1"/>
    <col min="6" max="6" width="4" style="9" hidden="1" customWidth="1"/>
    <col min="7" max="7" width="14.85546875" style="9" hidden="1" customWidth="1"/>
    <col min="8" max="8" width="39" style="9" customWidth="1"/>
    <col min="9" max="9" width="8.5703125" style="9" customWidth="1"/>
    <col min="10" max="10" width="11.28515625" style="9" customWidth="1"/>
    <col min="11" max="11" width="4.7109375" style="9" customWidth="1"/>
    <col min="12" max="12" width="8.7109375" style="9" customWidth="1"/>
    <col min="13" max="13" width="11.28515625" style="9" customWidth="1"/>
    <col min="14" max="14" width="5.5703125" style="9" customWidth="1"/>
    <col min="15" max="15" width="8" style="9" customWidth="1"/>
    <col min="16" max="16" width="11" style="9" customWidth="1"/>
    <col min="17" max="17" width="4.7109375" style="9" customWidth="1"/>
    <col min="18" max="19" width="3.42578125" style="9" customWidth="1"/>
    <col min="20" max="20" width="8.5703125" style="9" customWidth="1"/>
    <col min="21" max="21" width="9.7109375" style="9" customWidth="1"/>
    <col min="22" max="16384" width="9.140625" style="9"/>
  </cols>
  <sheetData>
    <row r="1" spans="1:25" ht="29.25" x14ac:dyDescent="0.25">
      <c r="A1" s="428" t="s">
        <v>625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79"/>
      <c r="W1" s="79"/>
      <c r="X1" s="79"/>
      <c r="Y1" s="79"/>
    </row>
    <row r="2" spans="1:25" ht="19.5" x14ac:dyDescent="0.25">
      <c r="A2" s="429" t="s">
        <v>623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79"/>
      <c r="W2" s="79"/>
      <c r="X2" s="79"/>
      <c r="Y2" s="79"/>
    </row>
    <row r="3" spans="1:25" ht="19.5" x14ac:dyDescent="0.25">
      <c r="A3" s="430" t="s">
        <v>552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79"/>
      <c r="W3" s="79"/>
      <c r="X3" s="79"/>
      <c r="Y3" s="79"/>
    </row>
    <row r="4" spans="1:25" s="46" customFormat="1" ht="15" customHeight="1" x14ac:dyDescent="0.3">
      <c r="A4" s="431" t="s">
        <v>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</row>
    <row r="5" spans="1:25" s="46" customFormat="1" ht="20.25" x14ac:dyDescent="0.3">
      <c r="A5" s="432" t="s">
        <v>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</row>
    <row r="6" spans="1:25" s="46" customFormat="1" ht="20.25" x14ac:dyDescent="0.3">
      <c r="A6" s="425" t="s">
        <v>884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</row>
    <row r="7" spans="1:25" s="51" customFormat="1" ht="19.5" x14ac:dyDescent="0.25">
      <c r="A7" s="426" t="s">
        <v>883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</row>
    <row r="8" spans="1:25" s="125" customFormat="1" ht="24.75" customHeight="1" x14ac:dyDescent="0.35">
      <c r="A8" s="253" t="s">
        <v>221</v>
      </c>
      <c r="B8" s="253"/>
      <c r="C8" s="254"/>
      <c r="D8" s="255"/>
      <c r="E8" s="255"/>
      <c r="F8" s="255"/>
      <c r="G8" s="255"/>
      <c r="H8" s="256"/>
      <c r="T8" s="427" t="s">
        <v>649</v>
      </c>
      <c r="U8" s="427"/>
    </row>
    <row r="9" spans="1:25" s="125" customFormat="1" ht="15.75" customHeight="1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</row>
    <row r="10" spans="1:25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</row>
    <row r="11" spans="1:25" s="125" customFormat="1" ht="72.75" customHeight="1" x14ac:dyDescent="0.25">
      <c r="A11" s="157">
        <f>RANK(U11,U$11:U$15,0)</f>
        <v>1</v>
      </c>
      <c r="B11" s="240" t="s">
        <v>877</v>
      </c>
      <c r="C11" s="301" t="s">
        <v>327</v>
      </c>
      <c r="D11" s="239">
        <v>1</v>
      </c>
      <c r="E11" s="237" t="s">
        <v>878</v>
      </c>
      <c r="F11" s="238" t="s">
        <v>338</v>
      </c>
      <c r="G11" s="239" t="s">
        <v>332</v>
      </c>
      <c r="H11" s="239" t="s">
        <v>24</v>
      </c>
      <c r="I11" s="246">
        <v>206.5</v>
      </c>
      <c r="J11" s="218">
        <f>I11/3.1</f>
        <v>66.612903225806448</v>
      </c>
      <c r="K11" s="157">
        <f>RANK(J11,J$11:J$15,0)</f>
        <v>1</v>
      </c>
      <c r="L11" s="246">
        <v>200</v>
      </c>
      <c r="M11" s="218">
        <f>L11/3.1</f>
        <v>64.516129032258064</v>
      </c>
      <c r="N11" s="157">
        <f>RANK(M11,M$11:M$15,0)</f>
        <v>2</v>
      </c>
      <c r="O11" s="246">
        <v>198.5</v>
      </c>
      <c r="P11" s="218">
        <f>O11/3.1</f>
        <v>64.032258064516128</v>
      </c>
      <c r="Q11" s="157">
        <f>RANK(P11,P$11:P$15,0)</f>
        <v>2</v>
      </c>
      <c r="R11" s="157"/>
      <c r="S11" s="157"/>
      <c r="T11" s="246">
        <f>I11+L11+O11</f>
        <v>605</v>
      </c>
      <c r="U11" s="218">
        <f>(J11+M11+P11)/3</f>
        <v>65.053763440860209</v>
      </c>
    </row>
    <row r="12" spans="1:25" s="125" customFormat="1" ht="72.75" customHeight="1" x14ac:dyDescent="0.25">
      <c r="A12" s="157">
        <f>RANK(U12,U$11:U$15,0)</f>
        <v>2</v>
      </c>
      <c r="B12" s="241" t="s">
        <v>881</v>
      </c>
      <c r="C12" s="238" t="s">
        <v>189</v>
      </c>
      <c r="D12" s="239" t="s">
        <v>7</v>
      </c>
      <c r="E12" s="237" t="s">
        <v>805</v>
      </c>
      <c r="F12" s="238" t="s">
        <v>66</v>
      </c>
      <c r="G12" s="239" t="s">
        <v>67</v>
      </c>
      <c r="H12" s="239" t="s">
        <v>18</v>
      </c>
      <c r="I12" s="246">
        <v>191</v>
      </c>
      <c r="J12" s="218">
        <f>I12/3.1</f>
        <v>61.612903225806448</v>
      </c>
      <c r="K12" s="157">
        <f>RANK(J12,J$11:J$15,0)</f>
        <v>2</v>
      </c>
      <c r="L12" s="246">
        <v>201</v>
      </c>
      <c r="M12" s="218">
        <f>L12/3.1</f>
        <v>64.838709677419359</v>
      </c>
      <c r="N12" s="157">
        <f>RANK(M12,M$11:M$15,0)</f>
        <v>1</v>
      </c>
      <c r="O12" s="246">
        <v>203</v>
      </c>
      <c r="P12" s="218">
        <f>O12/3.1</f>
        <v>65.483870967741936</v>
      </c>
      <c r="Q12" s="157">
        <f>RANK(P12,P$11:P$15,0)</f>
        <v>1</v>
      </c>
      <c r="R12" s="157"/>
      <c r="S12" s="157"/>
      <c r="T12" s="246">
        <f>I12+L12+O12</f>
        <v>595</v>
      </c>
      <c r="U12" s="218">
        <f>(J12+M12+P12)/3</f>
        <v>63.978494623655912</v>
      </c>
    </row>
    <row r="13" spans="1:25" s="125" customFormat="1" ht="72.75" customHeight="1" x14ac:dyDescent="0.25">
      <c r="A13" s="157">
        <f>RANK(U13,U$11:U$15,0)</f>
        <v>3</v>
      </c>
      <c r="B13" s="242" t="s">
        <v>875</v>
      </c>
      <c r="C13" s="238" t="s">
        <v>376</v>
      </c>
      <c r="D13" s="239" t="s">
        <v>7</v>
      </c>
      <c r="E13" s="237" t="s">
        <v>876</v>
      </c>
      <c r="F13" s="238" t="s">
        <v>212</v>
      </c>
      <c r="G13" s="239" t="s">
        <v>102</v>
      </c>
      <c r="H13" s="239" t="s">
        <v>105</v>
      </c>
      <c r="I13" s="246">
        <v>188</v>
      </c>
      <c r="J13" s="218">
        <f>I13/3.1</f>
        <v>60.645161290322577</v>
      </c>
      <c r="K13" s="157">
        <f>RANK(J13,J$11:J$15,0)</f>
        <v>3</v>
      </c>
      <c r="L13" s="246">
        <v>196.5</v>
      </c>
      <c r="M13" s="218">
        <f>L13/3.1</f>
        <v>63.387096774193544</v>
      </c>
      <c r="N13" s="157">
        <f>RANK(M13,M$11:M$15,0)</f>
        <v>3</v>
      </c>
      <c r="O13" s="246">
        <v>192</v>
      </c>
      <c r="P13" s="218">
        <f>O13/3.1</f>
        <v>61.935483870967737</v>
      </c>
      <c r="Q13" s="157">
        <f>RANK(P13,P$11:P$15,0)</f>
        <v>3</v>
      </c>
      <c r="R13" s="157"/>
      <c r="S13" s="157"/>
      <c r="T13" s="246">
        <f>I13+L13+O13</f>
        <v>576.5</v>
      </c>
      <c r="U13" s="218">
        <f>(J13+M13+P13)/3</f>
        <v>61.98924731182796</v>
      </c>
    </row>
    <row r="14" spans="1:25" s="125" customFormat="1" ht="72.75" customHeight="1" x14ac:dyDescent="0.25">
      <c r="A14" s="157">
        <f>RANK(U14,U$11:U$15,0)</f>
        <v>4</v>
      </c>
      <c r="B14" s="242" t="s">
        <v>882</v>
      </c>
      <c r="C14" s="238" t="s">
        <v>11</v>
      </c>
      <c r="D14" s="239" t="s">
        <v>7</v>
      </c>
      <c r="E14" s="237" t="s">
        <v>876</v>
      </c>
      <c r="F14" s="238" t="s">
        <v>212</v>
      </c>
      <c r="G14" s="239" t="s">
        <v>102</v>
      </c>
      <c r="H14" s="239" t="s">
        <v>105</v>
      </c>
      <c r="I14" s="246">
        <v>183</v>
      </c>
      <c r="J14" s="218">
        <f>I14/3.1</f>
        <v>59.032258064516128</v>
      </c>
      <c r="K14" s="157">
        <f>RANK(J14,J$11:J$15,0)</f>
        <v>4</v>
      </c>
      <c r="L14" s="246">
        <v>190.5</v>
      </c>
      <c r="M14" s="218">
        <f>L14/3.1</f>
        <v>61.451612903225808</v>
      </c>
      <c r="N14" s="157">
        <f>RANK(M14,M$11:M$15,0)</f>
        <v>4</v>
      </c>
      <c r="O14" s="246">
        <v>192</v>
      </c>
      <c r="P14" s="218">
        <f>O14/3.1</f>
        <v>61.935483870967737</v>
      </c>
      <c r="Q14" s="157">
        <f>RANK(P14,P$11:P$15,0)</f>
        <v>3</v>
      </c>
      <c r="R14" s="157"/>
      <c r="S14" s="157"/>
      <c r="T14" s="246">
        <f>I14+L14+O14</f>
        <v>565.5</v>
      </c>
      <c r="U14" s="218">
        <f>(J14+M14+P14)/3</f>
        <v>60.806451612903224</v>
      </c>
    </row>
    <row r="15" spans="1:25" s="125" customFormat="1" ht="72.75" customHeight="1" x14ac:dyDescent="0.25">
      <c r="A15" s="157">
        <f>RANK(U15,U$11:U$15,0)</f>
        <v>5</v>
      </c>
      <c r="B15" s="240" t="s">
        <v>879</v>
      </c>
      <c r="C15" s="238" t="s">
        <v>449</v>
      </c>
      <c r="D15" s="245" t="s">
        <v>7</v>
      </c>
      <c r="E15" s="237" t="s">
        <v>880</v>
      </c>
      <c r="F15" s="238" t="s">
        <v>456</v>
      </c>
      <c r="G15" s="239" t="s">
        <v>457</v>
      </c>
      <c r="H15" s="239" t="s">
        <v>18</v>
      </c>
      <c r="I15" s="246">
        <v>184</v>
      </c>
      <c r="J15" s="218">
        <f>I15/3.1-0.5</f>
        <v>58.854838709677416</v>
      </c>
      <c r="K15" s="157">
        <f>RANK(J15,J$11:J$15,0)</f>
        <v>5</v>
      </c>
      <c r="L15" s="246">
        <v>181.5</v>
      </c>
      <c r="M15" s="218">
        <f>L15/3.1-0.5</f>
        <v>58.048387096774192</v>
      </c>
      <c r="N15" s="157">
        <f>RANK(M15,M$11:M$15,0)</f>
        <v>5</v>
      </c>
      <c r="O15" s="246">
        <v>180</v>
      </c>
      <c r="P15" s="218">
        <f>O15/3.1-0.5</f>
        <v>57.564516129032256</v>
      </c>
      <c r="Q15" s="157">
        <f>RANK(P15,P$11:P$15,0)</f>
        <v>5</v>
      </c>
      <c r="R15" s="157"/>
      <c r="S15" s="157">
        <v>1</v>
      </c>
      <c r="T15" s="246">
        <f>I15+L15+O15</f>
        <v>545.5</v>
      </c>
      <c r="U15" s="218">
        <f>(J15+M15+P15)/3</f>
        <v>58.155913978494624</v>
      </c>
    </row>
    <row r="17" spans="2:26" ht="26.25" customHeight="1" x14ac:dyDescent="0.25"/>
    <row r="18" spans="2:26" s="252" customFormat="1" ht="27" customHeight="1" x14ac:dyDescent="0.35">
      <c r="B18" s="252" t="s">
        <v>9</v>
      </c>
      <c r="L18" s="424" t="s">
        <v>548</v>
      </c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</row>
    <row r="19" spans="2:26" s="252" customFormat="1" ht="28.5" customHeight="1" x14ac:dyDescent="0.35">
      <c r="B19" s="252" t="s">
        <v>10</v>
      </c>
      <c r="L19" s="424" t="s">
        <v>566</v>
      </c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</row>
  </sheetData>
  <sortState ref="A11:XFD15">
    <sortCondition ref="A11"/>
  </sortState>
  <mergeCells count="25"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L18:Z18"/>
    <mergeCell ref="L19:Z19"/>
    <mergeCell ref="I9:K9"/>
    <mergeCell ref="L9:N9"/>
    <mergeCell ref="O9:Q9"/>
    <mergeCell ref="R9:R10"/>
    <mergeCell ref="S9:S10"/>
    <mergeCell ref="T9:T10"/>
  </mergeCells>
  <conditionalFormatting sqref="C11">
    <cfRule type="expression" dxfId="4" priority="1" stopIfTrue="1">
      <formula>$O11=2018</formula>
    </cfRule>
  </conditionalFormatting>
  <pageMargins left="0" right="0" top="0" bottom="0" header="0.31496062992125984" footer="0.31496062992125984"/>
  <pageSetup paperSize="9" scale="5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opLeftCell="A67" zoomScaleNormal="100" workbookViewId="0">
      <selection activeCell="C75" sqref="C75:I78"/>
    </sheetView>
  </sheetViews>
  <sheetFormatPr defaultRowHeight="15" x14ac:dyDescent="0.25"/>
  <cols>
    <col min="1" max="1" width="4.85546875" style="9" customWidth="1"/>
    <col min="2" max="2" width="7.7109375" style="9" customWidth="1"/>
    <col min="3" max="3" width="23.85546875" style="9" customWidth="1"/>
    <col min="4" max="4" width="5.7109375" style="9" hidden="1" customWidth="1"/>
    <col min="5" max="5" width="7.140625" style="9" customWidth="1"/>
    <col min="6" max="6" width="47.7109375" style="9" customWidth="1"/>
    <col min="7" max="7" width="2.42578125" style="9" hidden="1" customWidth="1"/>
    <col min="8" max="8" width="8.7109375" style="9" hidden="1" customWidth="1"/>
    <col min="9" max="9" width="21.42578125" style="9" customWidth="1"/>
    <col min="10" max="16384" width="9.140625" style="9"/>
  </cols>
  <sheetData>
    <row r="1" spans="1:9" ht="28.5" customHeight="1" x14ac:dyDescent="0.25">
      <c r="A1" s="359" t="s">
        <v>211</v>
      </c>
      <c r="B1" s="359"/>
      <c r="C1" s="359"/>
      <c r="D1" s="359"/>
      <c r="E1" s="359"/>
      <c r="F1" s="359"/>
      <c r="G1" s="359"/>
      <c r="H1" s="359"/>
      <c r="I1" s="359"/>
    </row>
    <row r="2" spans="1:9" x14ac:dyDescent="0.25">
      <c r="A2" s="360" t="s">
        <v>0</v>
      </c>
      <c r="B2" s="360"/>
      <c r="C2" s="360"/>
      <c r="D2" s="360"/>
      <c r="E2" s="360"/>
      <c r="F2" s="360"/>
      <c r="G2" s="360"/>
      <c r="H2" s="360"/>
      <c r="I2" s="360"/>
    </row>
    <row r="3" spans="1:9" ht="21" customHeight="1" x14ac:dyDescent="0.25">
      <c r="A3" s="361" t="s">
        <v>712</v>
      </c>
      <c r="B3" s="361"/>
      <c r="C3" s="361"/>
      <c r="D3" s="361"/>
      <c r="E3" s="361"/>
      <c r="F3" s="361"/>
      <c r="G3" s="361"/>
      <c r="H3" s="361"/>
      <c r="I3" s="361"/>
    </row>
    <row r="4" spans="1:9" x14ac:dyDescent="0.25">
      <c r="A4" s="358" t="s">
        <v>105</v>
      </c>
      <c r="B4" s="358"/>
      <c r="C4" s="358"/>
      <c r="D4" s="358"/>
      <c r="E4" s="358"/>
      <c r="F4" s="358"/>
      <c r="G4" s="173"/>
      <c r="H4" s="173"/>
      <c r="I4" s="199" t="s">
        <v>708</v>
      </c>
    </row>
    <row r="5" spans="1:9" ht="50.25" customHeight="1" x14ac:dyDescent="0.25">
      <c r="A5" s="197" t="s">
        <v>1</v>
      </c>
      <c r="B5" s="197" t="s">
        <v>39</v>
      </c>
      <c r="C5" s="198" t="s">
        <v>2</v>
      </c>
      <c r="D5" s="198" t="s">
        <v>19</v>
      </c>
      <c r="E5" s="197" t="s">
        <v>3</v>
      </c>
      <c r="F5" s="198" t="s">
        <v>4</v>
      </c>
      <c r="G5" s="198" t="s">
        <v>19</v>
      </c>
      <c r="H5" s="198" t="s">
        <v>5</v>
      </c>
      <c r="I5" s="198" t="s">
        <v>217</v>
      </c>
    </row>
    <row r="6" spans="1:9" ht="32.25" customHeight="1" x14ac:dyDescent="0.25">
      <c r="A6" s="171">
        <v>1</v>
      </c>
      <c r="B6" s="172">
        <v>0.375</v>
      </c>
      <c r="C6" s="57" t="s">
        <v>265</v>
      </c>
      <c r="D6" s="62" t="s">
        <v>115</v>
      </c>
      <c r="E6" s="55" t="s">
        <v>25</v>
      </c>
      <c r="F6" s="61" t="s">
        <v>116</v>
      </c>
      <c r="G6" s="54" t="s">
        <v>117</v>
      </c>
      <c r="H6" s="55" t="s">
        <v>102</v>
      </c>
      <c r="I6" s="55" t="s">
        <v>105</v>
      </c>
    </row>
    <row r="7" spans="1:9" ht="32.25" customHeight="1" x14ac:dyDescent="0.25">
      <c r="A7" s="171">
        <v>2</v>
      </c>
      <c r="B7" s="172">
        <v>0.37986111111111115</v>
      </c>
      <c r="C7" s="56" t="s">
        <v>500</v>
      </c>
      <c r="D7" s="54" t="s">
        <v>501</v>
      </c>
      <c r="E7" s="55" t="s">
        <v>25</v>
      </c>
      <c r="F7" s="61" t="s">
        <v>568</v>
      </c>
      <c r="G7" s="54" t="s">
        <v>502</v>
      </c>
      <c r="H7" s="55" t="s">
        <v>570</v>
      </c>
      <c r="I7" s="55" t="s">
        <v>20</v>
      </c>
    </row>
    <row r="8" spans="1:9" ht="32.25" customHeight="1" x14ac:dyDescent="0.25">
      <c r="A8" s="171">
        <v>3</v>
      </c>
      <c r="B8" s="172">
        <v>0.38472222222222202</v>
      </c>
      <c r="C8" s="56" t="s">
        <v>439</v>
      </c>
      <c r="D8" s="54" t="s">
        <v>440</v>
      </c>
      <c r="E8" s="55" t="s">
        <v>25</v>
      </c>
      <c r="F8" s="69" t="s">
        <v>186</v>
      </c>
      <c r="G8" s="54" t="s">
        <v>187</v>
      </c>
      <c r="H8" s="55" t="s">
        <v>18</v>
      </c>
      <c r="I8" s="55" t="s">
        <v>18</v>
      </c>
    </row>
    <row r="9" spans="1:9" ht="32.25" customHeight="1" x14ac:dyDescent="0.25">
      <c r="A9" s="209"/>
      <c r="B9" s="210"/>
      <c r="C9" s="126"/>
      <c r="D9" s="68"/>
      <c r="E9" s="118"/>
      <c r="F9" s="63"/>
      <c r="G9" s="117"/>
      <c r="H9" s="118"/>
      <c r="I9" s="118"/>
    </row>
    <row r="10" spans="1:9" ht="21" customHeight="1" x14ac:dyDescent="0.25">
      <c r="A10" s="361" t="s">
        <v>707</v>
      </c>
      <c r="B10" s="361"/>
      <c r="C10" s="361"/>
      <c r="D10" s="361"/>
      <c r="E10" s="361"/>
      <c r="F10" s="361"/>
      <c r="G10" s="361"/>
      <c r="H10" s="361"/>
      <c r="I10" s="361"/>
    </row>
    <row r="11" spans="1:9" x14ac:dyDescent="0.25">
      <c r="A11" s="358" t="s">
        <v>105</v>
      </c>
      <c r="B11" s="358"/>
      <c r="C11" s="358"/>
      <c r="D11" s="358"/>
      <c r="E11" s="358"/>
      <c r="F11" s="358"/>
      <c r="G11" s="173"/>
      <c r="H11" s="173"/>
      <c r="I11" s="199" t="s">
        <v>708</v>
      </c>
    </row>
    <row r="12" spans="1:9" ht="50.25" customHeight="1" x14ac:dyDescent="0.25">
      <c r="A12" s="197" t="s">
        <v>1</v>
      </c>
      <c r="B12" s="197" t="s">
        <v>39</v>
      </c>
      <c r="C12" s="198" t="s">
        <v>2</v>
      </c>
      <c r="D12" s="198" t="s">
        <v>19</v>
      </c>
      <c r="E12" s="197" t="s">
        <v>3</v>
      </c>
      <c r="F12" s="198" t="s">
        <v>4</v>
      </c>
      <c r="G12" s="198" t="s">
        <v>19</v>
      </c>
      <c r="H12" s="198" t="s">
        <v>5</v>
      </c>
      <c r="I12" s="198" t="s">
        <v>217</v>
      </c>
    </row>
    <row r="13" spans="1:9" s="173" customFormat="1" ht="32.25" customHeight="1" x14ac:dyDescent="0.25">
      <c r="A13" s="171">
        <v>1</v>
      </c>
      <c r="B13" s="172">
        <v>0.40625</v>
      </c>
      <c r="C13" s="57" t="s">
        <v>555</v>
      </c>
      <c r="D13" s="54" t="s">
        <v>210</v>
      </c>
      <c r="E13" s="60"/>
      <c r="F13" s="61" t="s">
        <v>207</v>
      </c>
      <c r="G13" s="54" t="s">
        <v>118</v>
      </c>
      <c r="H13" s="55" t="s">
        <v>102</v>
      </c>
      <c r="I13" s="55" t="s">
        <v>105</v>
      </c>
    </row>
    <row r="14" spans="1:9" s="173" customFormat="1" ht="32.25" customHeight="1" x14ac:dyDescent="0.25">
      <c r="A14" s="171">
        <v>2</v>
      </c>
      <c r="B14" s="172">
        <v>0.41041666666666665</v>
      </c>
      <c r="C14" s="57" t="s">
        <v>558</v>
      </c>
      <c r="D14" s="54" t="s">
        <v>11</v>
      </c>
      <c r="E14" s="60"/>
      <c r="F14" s="61" t="s">
        <v>120</v>
      </c>
      <c r="G14" s="54" t="s">
        <v>119</v>
      </c>
      <c r="H14" s="55" t="s">
        <v>102</v>
      </c>
      <c r="I14" s="55" t="s">
        <v>105</v>
      </c>
    </row>
    <row r="15" spans="1:9" s="173" customFormat="1" ht="31.5" customHeight="1" x14ac:dyDescent="0.25">
      <c r="A15" s="171">
        <v>3</v>
      </c>
      <c r="B15" s="172">
        <v>0.41458333333333303</v>
      </c>
      <c r="C15" s="57" t="s">
        <v>454</v>
      </c>
      <c r="D15" s="54" t="s">
        <v>451</v>
      </c>
      <c r="E15" s="60">
        <v>3</v>
      </c>
      <c r="F15" s="61" t="s">
        <v>459</v>
      </c>
      <c r="G15" s="54" t="s">
        <v>460</v>
      </c>
      <c r="H15" s="55" t="s">
        <v>18</v>
      </c>
      <c r="I15" s="55" t="s">
        <v>18</v>
      </c>
    </row>
    <row r="16" spans="1:9" s="173" customFormat="1" ht="32.25" customHeight="1" x14ac:dyDescent="0.25">
      <c r="A16" s="171">
        <v>4</v>
      </c>
      <c r="B16" s="172">
        <v>0.41875000000000001</v>
      </c>
      <c r="C16" s="56" t="s">
        <v>479</v>
      </c>
      <c r="D16" s="54" t="s">
        <v>480</v>
      </c>
      <c r="E16" s="55">
        <v>3</v>
      </c>
      <c r="F16" s="61" t="s">
        <v>483</v>
      </c>
      <c r="G16" s="54" t="s">
        <v>484</v>
      </c>
      <c r="H16" s="55" t="s">
        <v>485</v>
      </c>
      <c r="I16" s="55" t="s">
        <v>31</v>
      </c>
    </row>
    <row r="17" spans="1:17" s="173" customFormat="1" ht="34.5" customHeight="1" x14ac:dyDescent="0.25">
      <c r="A17" s="171">
        <v>5</v>
      </c>
      <c r="B17" s="172">
        <v>0.422916666666667</v>
      </c>
      <c r="C17" s="56" t="s">
        <v>513</v>
      </c>
      <c r="D17" s="54" t="s">
        <v>514</v>
      </c>
      <c r="E17" s="55" t="s">
        <v>6</v>
      </c>
      <c r="F17" s="61" t="s">
        <v>559</v>
      </c>
      <c r="G17" s="54" t="s">
        <v>560</v>
      </c>
      <c r="H17" s="55" t="s">
        <v>67</v>
      </c>
      <c r="I17" s="55" t="s">
        <v>493</v>
      </c>
    </row>
    <row r="18" spans="1:17" s="173" customFormat="1" ht="32.25" customHeight="1" x14ac:dyDescent="0.25">
      <c r="A18" s="171">
        <v>6</v>
      </c>
      <c r="B18" s="172">
        <v>0.42708333333333398</v>
      </c>
      <c r="C18" s="111" t="s">
        <v>381</v>
      </c>
      <c r="D18" s="54" t="s">
        <v>11</v>
      </c>
      <c r="E18" s="55" t="s">
        <v>7</v>
      </c>
      <c r="F18" s="56" t="s">
        <v>107</v>
      </c>
      <c r="G18" s="54" t="s">
        <v>108</v>
      </c>
      <c r="H18" s="55" t="s">
        <v>102</v>
      </c>
      <c r="I18" s="55" t="s">
        <v>105</v>
      </c>
    </row>
    <row r="19" spans="1:17" s="173" customFormat="1" ht="31.5" customHeight="1" x14ac:dyDescent="0.25">
      <c r="A19" s="171">
        <v>7</v>
      </c>
      <c r="B19" s="172">
        <v>0.43125000000000102</v>
      </c>
      <c r="C19" s="57" t="s">
        <v>264</v>
      </c>
      <c r="D19" s="62" t="s">
        <v>114</v>
      </c>
      <c r="E19" s="55" t="s">
        <v>6</v>
      </c>
      <c r="F19" s="61" t="s">
        <v>208</v>
      </c>
      <c r="G19" s="54" t="s">
        <v>209</v>
      </c>
      <c r="H19" s="55" t="s">
        <v>363</v>
      </c>
      <c r="I19" s="55" t="s">
        <v>105</v>
      </c>
    </row>
    <row r="20" spans="1:17" s="173" customFormat="1" ht="32.25" customHeight="1" x14ac:dyDescent="0.25">
      <c r="A20" s="171">
        <v>8</v>
      </c>
      <c r="B20" s="172">
        <v>0.43541666666666801</v>
      </c>
      <c r="C20" s="56" t="s">
        <v>300</v>
      </c>
      <c r="D20" s="58" t="s">
        <v>312</v>
      </c>
      <c r="E20" s="59" t="s">
        <v>7</v>
      </c>
      <c r="F20" s="61" t="s">
        <v>301</v>
      </c>
      <c r="G20" s="58" t="s">
        <v>302</v>
      </c>
      <c r="H20" s="59" t="s">
        <v>296</v>
      </c>
      <c r="I20" s="55" t="s">
        <v>82</v>
      </c>
    </row>
    <row r="21" spans="1:17" s="173" customFormat="1" ht="32.25" customHeight="1" x14ac:dyDescent="0.25">
      <c r="A21" s="171">
        <v>9</v>
      </c>
      <c r="B21" s="172">
        <v>0.43958333333333499</v>
      </c>
      <c r="C21" s="56" t="s">
        <v>517</v>
      </c>
      <c r="D21" s="54" t="s">
        <v>518</v>
      </c>
      <c r="E21" s="55" t="s">
        <v>6</v>
      </c>
      <c r="F21" s="61" t="s">
        <v>562</v>
      </c>
      <c r="G21" s="54" t="s">
        <v>563</v>
      </c>
      <c r="H21" s="55" t="s">
        <v>564</v>
      </c>
      <c r="I21" s="55" t="s">
        <v>493</v>
      </c>
    </row>
    <row r="22" spans="1:17" s="173" customFormat="1" ht="32.25" customHeight="1" x14ac:dyDescent="0.25">
      <c r="A22" s="453" t="s">
        <v>541</v>
      </c>
      <c r="B22" s="454"/>
      <c r="C22" s="454"/>
      <c r="D22" s="454"/>
      <c r="E22" s="454"/>
      <c r="F22" s="454"/>
      <c r="G22" s="454"/>
      <c r="H22" s="454"/>
      <c r="I22" s="455"/>
    </row>
    <row r="23" spans="1:17" s="173" customFormat="1" ht="32.25" customHeight="1" x14ac:dyDescent="0.25">
      <c r="A23" s="171">
        <v>10</v>
      </c>
      <c r="B23" s="172">
        <v>0.4513888888888889</v>
      </c>
      <c r="C23" s="56" t="s">
        <v>515</v>
      </c>
      <c r="D23" s="54" t="s">
        <v>516</v>
      </c>
      <c r="E23" s="55" t="s">
        <v>6</v>
      </c>
      <c r="F23" s="61" t="s">
        <v>62</v>
      </c>
      <c r="G23" s="54" t="s">
        <v>17</v>
      </c>
      <c r="H23" s="55" t="s">
        <v>561</v>
      </c>
      <c r="I23" s="55" t="s">
        <v>493</v>
      </c>
    </row>
    <row r="24" spans="1:17" s="173" customFormat="1" ht="31.5" customHeight="1" x14ac:dyDescent="0.25">
      <c r="A24" s="171">
        <v>11</v>
      </c>
      <c r="B24" s="172">
        <v>0.45555555555555555</v>
      </c>
      <c r="C24" s="56" t="s">
        <v>37</v>
      </c>
      <c r="D24" s="54" t="s">
        <v>41</v>
      </c>
      <c r="E24" s="55">
        <v>2</v>
      </c>
      <c r="F24" s="67" t="s">
        <v>123</v>
      </c>
      <c r="G24" s="54" t="s">
        <v>40</v>
      </c>
      <c r="H24" s="55" t="s">
        <v>288</v>
      </c>
      <c r="I24" s="55" t="s">
        <v>288</v>
      </c>
    </row>
    <row r="25" spans="1:17" s="173" customFormat="1" ht="34.5" customHeight="1" x14ac:dyDescent="0.25">
      <c r="A25" s="171">
        <v>12</v>
      </c>
      <c r="B25" s="172">
        <v>0.45972222222222198</v>
      </c>
      <c r="C25" s="57" t="s">
        <v>268</v>
      </c>
      <c r="D25" s="54" t="s">
        <v>11</v>
      </c>
      <c r="E25" s="55" t="s">
        <v>7</v>
      </c>
      <c r="F25" s="56" t="s">
        <v>107</v>
      </c>
      <c r="G25" s="54" t="s">
        <v>108</v>
      </c>
      <c r="H25" s="55" t="s">
        <v>102</v>
      </c>
      <c r="I25" s="55" t="s">
        <v>105</v>
      </c>
    </row>
    <row r="26" spans="1:17" s="173" customFormat="1" ht="32.25" customHeight="1" x14ac:dyDescent="0.25">
      <c r="A26" s="171">
        <v>13</v>
      </c>
      <c r="B26" s="172">
        <v>0.46388888888888902</v>
      </c>
      <c r="C26" s="61" t="s">
        <v>346</v>
      </c>
      <c r="D26" s="54" t="s">
        <v>350</v>
      </c>
      <c r="E26" s="55" t="s">
        <v>6</v>
      </c>
      <c r="F26" s="61" t="s">
        <v>355</v>
      </c>
      <c r="G26" s="54" t="s">
        <v>359</v>
      </c>
      <c r="H26" s="55" t="s">
        <v>16</v>
      </c>
      <c r="I26" s="55" t="s">
        <v>31</v>
      </c>
    </row>
    <row r="27" spans="1:17" s="173" customFormat="1" ht="32.25" customHeight="1" x14ac:dyDescent="0.25">
      <c r="A27" s="171">
        <v>14</v>
      </c>
      <c r="B27" s="172">
        <v>0.468055555555556</v>
      </c>
      <c r="C27" s="56" t="s">
        <v>503</v>
      </c>
      <c r="D27" s="54" t="s">
        <v>504</v>
      </c>
      <c r="E27" s="55" t="s">
        <v>6</v>
      </c>
      <c r="F27" s="61" t="s">
        <v>559</v>
      </c>
      <c r="G27" s="54" t="s">
        <v>560</v>
      </c>
      <c r="H27" s="55" t="s">
        <v>67</v>
      </c>
      <c r="I27" s="55" t="s">
        <v>493</v>
      </c>
    </row>
    <row r="28" spans="1:17" s="173" customFormat="1" ht="32.25" customHeight="1" x14ac:dyDescent="0.25">
      <c r="A28" s="171">
        <v>15</v>
      </c>
      <c r="B28" s="172">
        <v>0.47222222222222199</v>
      </c>
      <c r="C28" s="56" t="s">
        <v>469</v>
      </c>
      <c r="D28" s="54" t="s">
        <v>470</v>
      </c>
      <c r="E28" s="55">
        <v>1</v>
      </c>
      <c r="F28" s="61" t="s">
        <v>471</v>
      </c>
      <c r="G28" s="54" t="s">
        <v>472</v>
      </c>
      <c r="H28" s="55" t="s">
        <v>196</v>
      </c>
      <c r="I28" s="55" t="s">
        <v>198</v>
      </c>
    </row>
    <row r="29" spans="1:17" s="173" customFormat="1" ht="32.25" customHeight="1" x14ac:dyDescent="0.25">
      <c r="A29" s="171">
        <v>16</v>
      </c>
      <c r="B29" s="172">
        <v>0.47638888888888897</v>
      </c>
      <c r="C29" s="61" t="s">
        <v>345</v>
      </c>
      <c r="D29" s="54" t="s">
        <v>349</v>
      </c>
      <c r="E29" s="55">
        <v>2</v>
      </c>
      <c r="F29" s="61" t="s">
        <v>354</v>
      </c>
      <c r="G29" s="54" t="s">
        <v>358</v>
      </c>
      <c r="H29" s="55" t="s">
        <v>353</v>
      </c>
      <c r="I29" s="55" t="s">
        <v>31</v>
      </c>
    </row>
    <row r="30" spans="1:17" s="173" customFormat="1" ht="33.75" customHeight="1" x14ac:dyDescent="0.25">
      <c r="A30" s="171">
        <v>17</v>
      </c>
      <c r="B30" s="172">
        <v>0.48055555555555601</v>
      </c>
      <c r="C30" s="56" t="s">
        <v>286</v>
      </c>
      <c r="D30" s="54" t="s">
        <v>284</v>
      </c>
      <c r="E30" s="55" t="s">
        <v>6</v>
      </c>
      <c r="F30" s="61" t="s">
        <v>776</v>
      </c>
      <c r="G30" s="54" t="s">
        <v>777</v>
      </c>
      <c r="H30" s="55" t="s">
        <v>288</v>
      </c>
      <c r="I30" s="55" t="s">
        <v>288</v>
      </c>
    </row>
    <row r="31" spans="1:17" s="173" customFormat="1" ht="32.25" customHeight="1" x14ac:dyDescent="0.25">
      <c r="A31" s="171">
        <v>18</v>
      </c>
      <c r="B31" s="172">
        <v>0.484722222222222</v>
      </c>
      <c r="C31" s="56" t="s">
        <v>192</v>
      </c>
      <c r="D31" s="54" t="s">
        <v>193</v>
      </c>
      <c r="E31" s="55">
        <v>3</v>
      </c>
      <c r="F31" s="61" t="s">
        <v>194</v>
      </c>
      <c r="G31" s="54" t="s">
        <v>195</v>
      </c>
      <c r="H31" s="55" t="s">
        <v>196</v>
      </c>
      <c r="I31" s="55" t="s">
        <v>198</v>
      </c>
    </row>
    <row r="32" spans="1:17" s="173" customFormat="1" ht="31.5" customHeight="1" x14ac:dyDescent="0.25">
      <c r="C32" s="116"/>
      <c r="D32" s="117"/>
      <c r="E32" s="118"/>
      <c r="F32" s="63"/>
      <c r="G32" s="117"/>
      <c r="H32" s="118"/>
      <c r="I32" s="118"/>
      <c r="K32" s="9"/>
      <c r="L32" s="9"/>
      <c r="M32" s="9"/>
      <c r="N32" s="9"/>
      <c r="O32" s="9"/>
      <c r="P32" s="9"/>
      <c r="Q32" s="9"/>
    </row>
    <row r="33" spans="1:17" x14ac:dyDescent="0.25">
      <c r="A33" s="361" t="s">
        <v>709</v>
      </c>
      <c r="B33" s="361"/>
      <c r="C33" s="361"/>
      <c r="D33" s="361"/>
      <c r="E33" s="361"/>
      <c r="F33" s="361"/>
      <c r="G33" s="361"/>
      <c r="H33" s="361"/>
      <c r="I33" s="361"/>
    </row>
    <row r="34" spans="1:17" x14ac:dyDescent="0.25">
      <c r="A34" s="358" t="s">
        <v>105</v>
      </c>
      <c r="B34" s="358"/>
      <c r="C34" s="358"/>
      <c r="D34" s="358"/>
      <c r="E34" s="358"/>
      <c r="F34" s="358"/>
      <c r="G34" s="173"/>
      <c r="H34" s="173"/>
      <c r="I34" s="173"/>
    </row>
    <row r="35" spans="1:17" ht="50.25" customHeight="1" x14ac:dyDescent="0.25">
      <c r="A35" s="197" t="s">
        <v>1</v>
      </c>
      <c r="B35" s="197" t="s">
        <v>39</v>
      </c>
      <c r="C35" s="302" t="s">
        <v>2</v>
      </c>
      <c r="D35" s="198" t="s">
        <v>19</v>
      </c>
      <c r="E35" s="197" t="s">
        <v>3</v>
      </c>
      <c r="F35" s="198" t="s">
        <v>4</v>
      </c>
      <c r="G35" s="198" t="s">
        <v>19</v>
      </c>
      <c r="H35" s="198" t="s">
        <v>5</v>
      </c>
      <c r="I35" s="198" t="s">
        <v>217</v>
      </c>
      <c r="K35" s="173"/>
      <c r="L35" s="173"/>
      <c r="M35" s="173"/>
      <c r="N35" s="173"/>
      <c r="O35" s="173"/>
      <c r="P35" s="173"/>
      <c r="Q35" s="173"/>
    </row>
    <row r="36" spans="1:17" s="173" customFormat="1" ht="32.25" customHeight="1" x14ac:dyDescent="0.25">
      <c r="A36" s="171">
        <v>1</v>
      </c>
      <c r="B36" s="172">
        <v>0.49652777777777773</v>
      </c>
      <c r="C36" s="72" t="s">
        <v>324</v>
      </c>
      <c r="D36" s="103" t="s">
        <v>344</v>
      </c>
      <c r="E36" s="66">
        <v>1</v>
      </c>
      <c r="F36" s="61" t="s">
        <v>335</v>
      </c>
      <c r="G36" s="54" t="s">
        <v>336</v>
      </c>
      <c r="H36" s="55" t="s">
        <v>330</v>
      </c>
      <c r="I36" s="55" t="s">
        <v>24</v>
      </c>
    </row>
    <row r="37" spans="1:17" s="173" customFormat="1" ht="32.25" customHeight="1" x14ac:dyDescent="0.25">
      <c r="A37" s="171">
        <v>2</v>
      </c>
      <c r="B37" s="172">
        <v>0.50138888888888888</v>
      </c>
      <c r="C37" s="57" t="s">
        <v>323</v>
      </c>
      <c r="D37" s="54" t="s">
        <v>343</v>
      </c>
      <c r="E37" s="55">
        <v>1</v>
      </c>
      <c r="F37" s="61" t="s">
        <v>341</v>
      </c>
      <c r="G37" s="54" t="s">
        <v>339</v>
      </c>
      <c r="H37" s="55" t="s">
        <v>333</v>
      </c>
      <c r="I37" s="55" t="s">
        <v>24</v>
      </c>
    </row>
    <row r="38" spans="1:17" s="173" customFormat="1" ht="32.25" customHeight="1" x14ac:dyDescent="0.25">
      <c r="A38" s="171">
        <v>3</v>
      </c>
      <c r="B38" s="172">
        <v>0.50624999999999998</v>
      </c>
      <c r="C38" s="56" t="s">
        <v>152</v>
      </c>
      <c r="D38" s="110">
        <v>47404</v>
      </c>
      <c r="E38" s="60">
        <v>2</v>
      </c>
      <c r="F38" s="56" t="s">
        <v>158</v>
      </c>
      <c r="G38" s="54" t="s">
        <v>151</v>
      </c>
      <c r="H38" s="55" t="s">
        <v>178</v>
      </c>
      <c r="I38" s="55" t="s">
        <v>493</v>
      </c>
    </row>
    <row r="39" spans="1:17" s="173" customFormat="1" ht="32.25" customHeight="1" x14ac:dyDescent="0.25">
      <c r="A39" s="171">
        <v>4</v>
      </c>
      <c r="B39" s="172">
        <v>0.51111111111111096</v>
      </c>
      <c r="C39" s="101" t="s">
        <v>292</v>
      </c>
      <c r="D39" s="112" t="s">
        <v>311</v>
      </c>
      <c r="E39" s="113" t="s">
        <v>25</v>
      </c>
      <c r="F39" s="61" t="s">
        <v>298</v>
      </c>
      <c r="G39" s="58" t="s">
        <v>299</v>
      </c>
      <c r="H39" s="59" t="s">
        <v>296</v>
      </c>
      <c r="I39" s="55" t="s">
        <v>82</v>
      </c>
    </row>
    <row r="40" spans="1:17" s="173" customFormat="1" ht="32.25" customHeight="1" x14ac:dyDescent="0.25">
      <c r="A40" s="171">
        <v>5</v>
      </c>
      <c r="B40" s="172">
        <v>0.51597222222222205</v>
      </c>
      <c r="C40" s="56" t="s">
        <v>63</v>
      </c>
      <c r="D40" s="54" t="s">
        <v>68</v>
      </c>
      <c r="E40" s="55" t="s">
        <v>7</v>
      </c>
      <c r="F40" s="61" t="s">
        <v>70</v>
      </c>
      <c r="G40" s="54" t="s">
        <v>66</v>
      </c>
      <c r="H40" s="55" t="s">
        <v>67</v>
      </c>
      <c r="I40" s="55" t="s">
        <v>18</v>
      </c>
    </row>
    <row r="41" spans="1:17" s="173" customFormat="1" ht="32.25" customHeight="1" x14ac:dyDescent="0.25">
      <c r="A41" s="171">
        <v>6</v>
      </c>
      <c r="B41" s="172">
        <v>0.52083333333333304</v>
      </c>
      <c r="C41" s="56" t="s">
        <v>507</v>
      </c>
      <c r="D41" s="54" t="s">
        <v>508</v>
      </c>
      <c r="E41" s="55">
        <v>3</v>
      </c>
      <c r="F41" s="61" t="s">
        <v>590</v>
      </c>
      <c r="G41" s="54" t="s">
        <v>589</v>
      </c>
      <c r="H41" s="55" t="s">
        <v>561</v>
      </c>
      <c r="I41" s="55" t="s">
        <v>493</v>
      </c>
    </row>
    <row r="42" spans="1:17" s="173" customFormat="1" ht="32.25" customHeight="1" x14ac:dyDescent="0.25">
      <c r="A42" s="171">
        <v>7</v>
      </c>
      <c r="B42" s="172">
        <v>0.52569444444444502</v>
      </c>
      <c r="C42" s="111" t="s">
        <v>494</v>
      </c>
      <c r="D42" s="54" t="s">
        <v>495</v>
      </c>
      <c r="E42" s="55" t="s">
        <v>6</v>
      </c>
      <c r="F42" s="61" t="s">
        <v>586</v>
      </c>
      <c r="G42" s="54" t="s">
        <v>587</v>
      </c>
      <c r="H42" s="55" t="s">
        <v>588</v>
      </c>
      <c r="I42" s="55" t="s">
        <v>493</v>
      </c>
    </row>
    <row r="43" spans="1:17" s="173" customFormat="1" ht="32.25" customHeight="1" x14ac:dyDescent="0.25">
      <c r="A43" s="171">
        <v>8</v>
      </c>
      <c r="B43" s="172">
        <v>0.530555555555556</v>
      </c>
      <c r="C43" s="61" t="s">
        <v>347</v>
      </c>
      <c r="D43" s="54" t="s">
        <v>351</v>
      </c>
      <c r="E43" s="55">
        <v>1</v>
      </c>
      <c r="F43" s="61" t="s">
        <v>357</v>
      </c>
      <c r="G43" s="54" t="s">
        <v>361</v>
      </c>
      <c r="H43" s="55" t="s">
        <v>16</v>
      </c>
      <c r="I43" s="55" t="s">
        <v>31</v>
      </c>
    </row>
    <row r="44" spans="1:17" s="173" customFormat="1" ht="32.25" customHeight="1" x14ac:dyDescent="0.25">
      <c r="A44" s="365" t="s">
        <v>541</v>
      </c>
      <c r="B44" s="366"/>
      <c r="C44" s="366"/>
      <c r="D44" s="366"/>
      <c r="E44" s="366"/>
      <c r="F44" s="366"/>
      <c r="G44" s="366"/>
      <c r="H44" s="366"/>
      <c r="I44" s="367"/>
    </row>
    <row r="45" spans="1:17" s="173" customFormat="1" ht="32.25" customHeight="1" x14ac:dyDescent="0.25">
      <c r="A45" s="171">
        <v>9</v>
      </c>
      <c r="B45" s="172">
        <v>0.54166666666666663</v>
      </c>
      <c r="C45" s="56" t="s">
        <v>260</v>
      </c>
      <c r="D45" s="58" t="s">
        <v>11</v>
      </c>
      <c r="E45" s="59">
        <v>1</v>
      </c>
      <c r="F45" s="61" t="s">
        <v>201</v>
      </c>
      <c r="G45" s="58" t="s">
        <v>202</v>
      </c>
      <c r="H45" s="59" t="s">
        <v>200</v>
      </c>
      <c r="I45" s="55" t="s">
        <v>288</v>
      </c>
    </row>
    <row r="46" spans="1:17" s="173" customFormat="1" ht="32.25" customHeight="1" x14ac:dyDescent="0.25">
      <c r="A46" s="171">
        <v>10</v>
      </c>
      <c r="B46" s="172">
        <v>0.54652777777777783</v>
      </c>
      <c r="C46" s="57" t="s">
        <v>319</v>
      </c>
      <c r="D46" s="54" t="s">
        <v>325</v>
      </c>
      <c r="E46" s="55">
        <v>1</v>
      </c>
      <c r="F46" s="61" t="s">
        <v>335</v>
      </c>
      <c r="G46" s="54" t="s">
        <v>336</v>
      </c>
      <c r="H46" s="55" t="s">
        <v>330</v>
      </c>
      <c r="I46" s="55" t="s">
        <v>24</v>
      </c>
    </row>
    <row r="47" spans="1:17" s="173" customFormat="1" ht="32.25" customHeight="1" x14ac:dyDescent="0.25">
      <c r="A47" s="171">
        <v>11</v>
      </c>
      <c r="B47" s="172">
        <v>0.55138888888888904</v>
      </c>
      <c r="C47" s="61" t="s">
        <v>61</v>
      </c>
      <c r="D47" s="54" t="s">
        <v>32</v>
      </c>
      <c r="E47" s="55" t="s">
        <v>25</v>
      </c>
      <c r="F47" s="61" t="s">
        <v>278</v>
      </c>
      <c r="G47" s="54" t="s">
        <v>279</v>
      </c>
      <c r="H47" s="55" t="s">
        <v>16</v>
      </c>
      <c r="I47" s="55" t="s">
        <v>31</v>
      </c>
    </row>
    <row r="48" spans="1:17" s="173" customFormat="1" ht="32.25" customHeight="1" x14ac:dyDescent="0.25">
      <c r="A48" s="171">
        <v>12</v>
      </c>
      <c r="B48" s="172">
        <v>0.55625000000000002</v>
      </c>
      <c r="C48" s="57" t="s">
        <v>266</v>
      </c>
      <c r="D48" s="54" t="s">
        <v>369</v>
      </c>
      <c r="E48" s="55" t="s">
        <v>7</v>
      </c>
      <c r="F48" s="56" t="s">
        <v>370</v>
      </c>
      <c r="G48" s="54" t="s">
        <v>371</v>
      </c>
      <c r="H48" s="55" t="s">
        <v>372</v>
      </c>
      <c r="I48" s="55" t="s">
        <v>105</v>
      </c>
    </row>
    <row r="49" spans="1:18" s="173" customFormat="1" ht="32.25" customHeight="1" x14ac:dyDescent="0.25">
      <c r="A49" s="171">
        <v>13</v>
      </c>
      <c r="B49" s="172">
        <v>0.56111111111111101</v>
      </c>
      <c r="C49" s="56" t="s">
        <v>285</v>
      </c>
      <c r="D49" s="54" t="s">
        <v>283</v>
      </c>
      <c r="E49" s="55">
        <v>3</v>
      </c>
      <c r="F49" s="56" t="s">
        <v>256</v>
      </c>
      <c r="G49" s="54" t="s">
        <v>255</v>
      </c>
      <c r="H49" s="55" t="s">
        <v>288</v>
      </c>
      <c r="I49" s="55" t="s">
        <v>288</v>
      </c>
      <c r="L49" s="9"/>
      <c r="M49" s="9"/>
      <c r="N49" s="9"/>
    </row>
    <row r="50" spans="1:18" s="173" customFormat="1" ht="32.25" customHeight="1" x14ac:dyDescent="0.25">
      <c r="A50" s="171">
        <v>14</v>
      </c>
      <c r="B50" s="172">
        <v>0.56597222222222299</v>
      </c>
      <c r="C50" s="57" t="s">
        <v>310</v>
      </c>
      <c r="D50" s="54" t="s">
        <v>309</v>
      </c>
      <c r="E50" s="55"/>
      <c r="F50" s="61" t="s">
        <v>317</v>
      </c>
      <c r="G50" s="54" t="s">
        <v>318</v>
      </c>
      <c r="H50" s="55" t="s">
        <v>306</v>
      </c>
      <c r="I50" s="55" t="s">
        <v>288</v>
      </c>
      <c r="L50" s="9"/>
      <c r="M50" s="9"/>
      <c r="N50" s="9"/>
      <c r="O50" s="9"/>
      <c r="P50" s="9"/>
      <c r="Q50" s="9"/>
    </row>
    <row r="51" spans="1:18" s="173" customFormat="1" ht="32.25" customHeight="1" x14ac:dyDescent="0.25">
      <c r="A51" s="171">
        <v>15</v>
      </c>
      <c r="B51" s="172">
        <v>0.57083333333333397</v>
      </c>
      <c r="C51" s="56" t="s">
        <v>426</v>
      </c>
      <c r="D51" s="54" t="s">
        <v>11</v>
      </c>
      <c r="E51" s="55" t="s">
        <v>6</v>
      </c>
      <c r="F51" s="61" t="s">
        <v>434</v>
      </c>
      <c r="G51" s="54" t="s">
        <v>435</v>
      </c>
      <c r="H51" s="55" t="s">
        <v>288</v>
      </c>
      <c r="I51" s="55" t="s">
        <v>432</v>
      </c>
      <c r="K51" s="9"/>
      <c r="L51" s="9"/>
      <c r="M51" s="9"/>
      <c r="N51" s="9"/>
      <c r="O51" s="9"/>
      <c r="P51" s="9"/>
      <c r="Q51" s="9"/>
    </row>
    <row r="52" spans="1:18" s="173" customFormat="1" ht="32.25" customHeight="1" x14ac:dyDescent="0.25">
      <c r="A52" s="171">
        <v>16</v>
      </c>
      <c r="B52" s="172">
        <v>0.57569444444444495</v>
      </c>
      <c r="C52" s="56" t="s">
        <v>88</v>
      </c>
      <c r="D52" s="62" t="s">
        <v>89</v>
      </c>
      <c r="E52" s="55" t="s">
        <v>6</v>
      </c>
      <c r="F52" s="69" t="s">
        <v>94</v>
      </c>
      <c r="G52" s="54" t="s">
        <v>90</v>
      </c>
      <c r="H52" s="55" t="s">
        <v>91</v>
      </c>
      <c r="I52" s="55" t="s">
        <v>493</v>
      </c>
      <c r="K52" s="9"/>
      <c r="L52" s="9"/>
      <c r="M52" s="9"/>
    </row>
    <row r="53" spans="1:18" s="173" customFormat="1" ht="32.25" customHeight="1" x14ac:dyDescent="0.25">
      <c r="A53" s="171">
        <v>17</v>
      </c>
      <c r="B53" s="172">
        <v>0.58055555555555605</v>
      </c>
      <c r="C53" s="56" t="s">
        <v>554</v>
      </c>
      <c r="D53" s="54" t="s">
        <v>510</v>
      </c>
      <c r="E53" s="55" t="s">
        <v>25</v>
      </c>
      <c r="F53" s="61" t="s">
        <v>586</v>
      </c>
      <c r="G53" s="54" t="s">
        <v>587</v>
      </c>
      <c r="H53" s="55" t="s">
        <v>588</v>
      </c>
      <c r="I53" s="55" t="s">
        <v>493</v>
      </c>
      <c r="K53" s="9"/>
      <c r="L53" s="9"/>
      <c r="M53" s="9"/>
      <c r="N53" s="9"/>
      <c r="O53" s="9"/>
      <c r="P53" s="9"/>
      <c r="Q53" s="9"/>
    </row>
    <row r="54" spans="1:18" s="173" customFormat="1" ht="32.25" customHeight="1" x14ac:dyDescent="0.25">
      <c r="A54" s="171">
        <v>18</v>
      </c>
      <c r="B54" s="172">
        <v>0.58541666666666703</v>
      </c>
      <c r="C54" s="61" t="s">
        <v>347</v>
      </c>
      <c r="D54" s="54" t="s">
        <v>351</v>
      </c>
      <c r="E54" s="55">
        <v>1</v>
      </c>
      <c r="F54" s="61" t="s">
        <v>356</v>
      </c>
      <c r="G54" s="54" t="s">
        <v>360</v>
      </c>
      <c r="H54" s="55" t="s">
        <v>362</v>
      </c>
      <c r="I54" s="55" t="s">
        <v>31</v>
      </c>
      <c r="K54" s="9"/>
      <c r="L54" s="9"/>
      <c r="M54" s="9"/>
      <c r="N54" s="9"/>
      <c r="O54" s="9"/>
      <c r="P54" s="9"/>
      <c r="Q54" s="9"/>
    </row>
    <row r="55" spans="1:18" s="173" customFormat="1" ht="32.25" customHeight="1" x14ac:dyDescent="0.25">
      <c r="A55" s="209"/>
      <c r="B55" s="210"/>
      <c r="C55" s="116"/>
      <c r="D55" s="68"/>
      <c r="E55" s="118"/>
      <c r="F55" s="236"/>
      <c r="G55" s="117"/>
      <c r="H55" s="118"/>
      <c r="I55" s="118"/>
      <c r="K55" s="9"/>
      <c r="L55" s="9"/>
      <c r="M55" s="9"/>
      <c r="N55" s="9"/>
      <c r="O55" s="9"/>
      <c r="P55" s="9"/>
      <c r="Q55" s="9"/>
      <c r="R55" s="9"/>
    </row>
    <row r="56" spans="1:18" ht="21" customHeight="1" x14ac:dyDescent="0.25">
      <c r="A56" s="361" t="s">
        <v>710</v>
      </c>
      <c r="B56" s="361"/>
      <c r="C56" s="361"/>
      <c r="D56" s="361"/>
      <c r="E56" s="361"/>
      <c r="F56" s="361"/>
      <c r="G56" s="361"/>
      <c r="H56" s="361"/>
      <c r="I56" s="361"/>
    </row>
    <row r="57" spans="1:18" x14ac:dyDescent="0.25">
      <c r="A57" s="358" t="s">
        <v>105</v>
      </c>
      <c r="B57" s="358"/>
      <c r="C57" s="358"/>
      <c r="D57" s="358"/>
      <c r="E57" s="358"/>
      <c r="F57" s="358"/>
      <c r="G57" s="173"/>
      <c r="H57" s="173"/>
      <c r="I57" s="173"/>
    </row>
    <row r="58" spans="1:18" ht="50.25" customHeight="1" x14ac:dyDescent="0.25">
      <c r="A58" s="197" t="s">
        <v>1</v>
      </c>
      <c r="B58" s="197" t="s">
        <v>39</v>
      </c>
      <c r="C58" s="198" t="s">
        <v>2</v>
      </c>
      <c r="D58" s="198" t="s">
        <v>19</v>
      </c>
      <c r="E58" s="197" t="s">
        <v>3</v>
      </c>
      <c r="F58" s="198" t="s">
        <v>4</v>
      </c>
      <c r="G58" s="198" t="s">
        <v>19</v>
      </c>
      <c r="H58" s="198" t="s">
        <v>5</v>
      </c>
      <c r="I58" s="198" t="s">
        <v>217</v>
      </c>
    </row>
    <row r="59" spans="1:18" ht="32.25" customHeight="1" x14ac:dyDescent="0.25">
      <c r="A59" s="171">
        <v>1</v>
      </c>
      <c r="B59" s="172">
        <v>0.61111111111111105</v>
      </c>
      <c r="C59" s="56" t="s">
        <v>259</v>
      </c>
      <c r="D59" s="58" t="s">
        <v>204</v>
      </c>
      <c r="E59" s="59">
        <v>1</v>
      </c>
      <c r="F59" s="61" t="s">
        <v>199</v>
      </c>
      <c r="G59" s="58" t="s">
        <v>71</v>
      </c>
      <c r="H59" s="59" t="s">
        <v>127</v>
      </c>
      <c r="I59" s="55" t="s">
        <v>288</v>
      </c>
    </row>
    <row r="60" spans="1:18" ht="32.25" customHeight="1" x14ac:dyDescent="0.25">
      <c r="A60" s="171">
        <v>2</v>
      </c>
      <c r="B60" s="172">
        <v>0.6166666666666667</v>
      </c>
      <c r="C60" s="57" t="s">
        <v>261</v>
      </c>
      <c r="D60" s="62" t="s">
        <v>99</v>
      </c>
      <c r="E60" s="55" t="s">
        <v>25</v>
      </c>
      <c r="F60" s="56" t="s">
        <v>205</v>
      </c>
      <c r="G60" s="54" t="s">
        <v>206</v>
      </c>
      <c r="H60" s="55" t="s">
        <v>102</v>
      </c>
      <c r="I60" s="55" t="s">
        <v>105</v>
      </c>
    </row>
    <row r="61" spans="1:18" ht="32.25" customHeight="1" x14ac:dyDescent="0.25">
      <c r="A61" s="171">
        <v>3</v>
      </c>
      <c r="B61" s="172">
        <v>0.62222222222222201</v>
      </c>
      <c r="C61" s="56" t="s">
        <v>106</v>
      </c>
      <c r="D61" s="110">
        <v>59498</v>
      </c>
      <c r="E61" s="60" t="s">
        <v>25</v>
      </c>
      <c r="F61" s="61" t="s">
        <v>201</v>
      </c>
      <c r="G61" s="58" t="s">
        <v>202</v>
      </c>
      <c r="H61" s="59" t="s">
        <v>200</v>
      </c>
      <c r="I61" s="55" t="s">
        <v>288</v>
      </c>
    </row>
    <row r="62" spans="1:18" ht="32.25" customHeight="1" x14ac:dyDescent="0.25">
      <c r="A62" s="171">
        <v>4</v>
      </c>
      <c r="B62" s="172">
        <v>0.62777777777777799</v>
      </c>
      <c r="C62" s="56" t="s">
        <v>252</v>
      </c>
      <c r="D62" s="54" t="s">
        <v>253</v>
      </c>
      <c r="E62" s="55">
        <v>1</v>
      </c>
      <c r="F62" s="56" t="s">
        <v>254</v>
      </c>
      <c r="G62" s="54" t="s">
        <v>255</v>
      </c>
      <c r="H62" s="55" t="s">
        <v>288</v>
      </c>
      <c r="I62" s="55" t="s">
        <v>288</v>
      </c>
    </row>
    <row r="63" spans="1:18" ht="32.25" customHeight="1" x14ac:dyDescent="0.25">
      <c r="A63" s="171">
        <v>5</v>
      </c>
      <c r="B63" s="172">
        <v>0.63333333333333397</v>
      </c>
      <c r="C63" s="56" t="s">
        <v>464</v>
      </c>
      <c r="D63" s="54" t="s">
        <v>465</v>
      </c>
      <c r="E63" s="55" t="s">
        <v>25</v>
      </c>
      <c r="F63" s="61" t="s">
        <v>466</v>
      </c>
      <c r="G63" s="54" t="s">
        <v>467</v>
      </c>
      <c r="H63" s="55" t="s">
        <v>468</v>
      </c>
      <c r="I63" s="55" t="s">
        <v>432</v>
      </c>
    </row>
    <row r="64" spans="1:18" ht="32.25" customHeight="1" x14ac:dyDescent="0.25">
      <c r="A64" s="365" t="s">
        <v>541</v>
      </c>
      <c r="B64" s="366"/>
      <c r="C64" s="366"/>
      <c r="D64" s="366"/>
      <c r="E64" s="366"/>
      <c r="F64" s="366"/>
      <c r="G64" s="366"/>
      <c r="H64" s="366"/>
      <c r="I64" s="367"/>
    </row>
    <row r="65" spans="1:9" ht="32.25" customHeight="1" x14ac:dyDescent="0.25">
      <c r="A65" s="171">
        <v>6</v>
      </c>
      <c r="B65" s="172">
        <v>0.64583333333333337</v>
      </c>
      <c r="C65" s="56" t="s">
        <v>497</v>
      </c>
      <c r="D65" s="54" t="s">
        <v>498</v>
      </c>
      <c r="E65" s="55">
        <v>2</v>
      </c>
      <c r="F65" s="61" t="s">
        <v>580</v>
      </c>
      <c r="G65" s="54" t="s">
        <v>499</v>
      </c>
      <c r="H65" s="55" t="s">
        <v>585</v>
      </c>
      <c r="I65" s="55" t="s">
        <v>20</v>
      </c>
    </row>
    <row r="66" spans="1:9" ht="32.25" customHeight="1" x14ac:dyDescent="0.25">
      <c r="A66" s="171">
        <v>7</v>
      </c>
      <c r="B66" s="172">
        <v>0.65138888888888891</v>
      </c>
      <c r="C66" s="57" t="s">
        <v>258</v>
      </c>
      <c r="D66" s="54" t="s">
        <v>250</v>
      </c>
      <c r="E66" s="59" t="s">
        <v>25</v>
      </c>
      <c r="F66" s="61" t="s">
        <v>251</v>
      </c>
      <c r="G66" s="110">
        <v>7396</v>
      </c>
      <c r="H66" s="55" t="s">
        <v>288</v>
      </c>
      <c r="I66" s="55" t="s">
        <v>288</v>
      </c>
    </row>
    <row r="67" spans="1:9" ht="32.25" customHeight="1" x14ac:dyDescent="0.25">
      <c r="A67" s="171">
        <v>8</v>
      </c>
      <c r="B67" s="172">
        <v>0.656944444444444</v>
      </c>
      <c r="C67" s="57" t="s">
        <v>262</v>
      </c>
      <c r="D67" s="62" t="s">
        <v>109</v>
      </c>
      <c r="E67" s="55" t="s">
        <v>25</v>
      </c>
      <c r="F67" s="61" t="s">
        <v>120</v>
      </c>
      <c r="G67" s="54" t="s">
        <v>119</v>
      </c>
      <c r="H67" s="55" t="s">
        <v>102</v>
      </c>
      <c r="I67" s="55" t="s">
        <v>105</v>
      </c>
    </row>
    <row r="68" spans="1:9" ht="32.25" customHeight="1" x14ac:dyDescent="0.25">
      <c r="A68" s="171">
        <v>9</v>
      </c>
      <c r="B68" s="172">
        <v>0.66249999999999998</v>
      </c>
      <c r="C68" s="57" t="s">
        <v>261</v>
      </c>
      <c r="D68" s="62" t="s">
        <v>99</v>
      </c>
      <c r="E68" s="55" t="s">
        <v>25</v>
      </c>
      <c r="F68" s="56" t="s">
        <v>100</v>
      </c>
      <c r="G68" s="54" t="s">
        <v>101</v>
      </c>
      <c r="H68" s="55" t="s">
        <v>102</v>
      </c>
      <c r="I68" s="55" t="s">
        <v>105</v>
      </c>
    </row>
    <row r="69" spans="1:9" ht="32.25" customHeight="1" x14ac:dyDescent="0.25">
      <c r="A69" s="171">
        <v>10</v>
      </c>
      <c r="B69" s="172">
        <v>0.66805555555555596</v>
      </c>
      <c r="C69" s="56" t="s">
        <v>438</v>
      </c>
      <c r="D69" s="54" t="s">
        <v>188</v>
      </c>
      <c r="E69" s="55" t="s">
        <v>25</v>
      </c>
      <c r="F69" s="69" t="s">
        <v>186</v>
      </c>
      <c r="G69" s="54" t="s">
        <v>187</v>
      </c>
      <c r="H69" s="55" t="s">
        <v>18</v>
      </c>
      <c r="I69" s="55" t="s">
        <v>18</v>
      </c>
    </row>
    <row r="71" spans="1:9" ht="21" customHeight="1" x14ac:dyDescent="0.25">
      <c r="A71" s="361" t="s">
        <v>711</v>
      </c>
      <c r="B71" s="361"/>
      <c r="C71" s="361"/>
      <c r="D71" s="361"/>
      <c r="E71" s="361"/>
      <c r="F71" s="361"/>
      <c r="G71" s="361"/>
      <c r="H71" s="361"/>
      <c r="I71" s="361"/>
    </row>
    <row r="72" spans="1:9" x14ac:dyDescent="0.25">
      <c r="A72" s="358" t="s">
        <v>105</v>
      </c>
      <c r="B72" s="358"/>
      <c r="C72" s="358"/>
      <c r="D72" s="358"/>
      <c r="E72" s="358"/>
      <c r="F72" s="358"/>
      <c r="G72" s="173"/>
      <c r="H72" s="173"/>
      <c r="I72" s="173"/>
    </row>
    <row r="73" spans="1:9" ht="50.25" customHeight="1" x14ac:dyDescent="0.25">
      <c r="A73" s="197" t="s">
        <v>1</v>
      </c>
      <c r="B73" s="197" t="s">
        <v>39</v>
      </c>
      <c r="C73" s="198" t="s">
        <v>2</v>
      </c>
      <c r="D73" s="198" t="s">
        <v>19</v>
      </c>
      <c r="E73" s="197" t="s">
        <v>3</v>
      </c>
      <c r="F73" s="198" t="s">
        <v>4</v>
      </c>
      <c r="G73" s="198" t="s">
        <v>19</v>
      </c>
      <c r="H73" s="198" t="s">
        <v>5</v>
      </c>
      <c r="I73" s="198" t="s">
        <v>217</v>
      </c>
    </row>
    <row r="74" spans="1:9" ht="32.25" customHeight="1" x14ac:dyDescent="0.25">
      <c r="A74" s="171">
        <v>1</v>
      </c>
      <c r="B74" s="172">
        <v>0.68402777777777779</v>
      </c>
      <c r="C74" s="57" t="s">
        <v>307</v>
      </c>
      <c r="D74" s="54" t="s">
        <v>308</v>
      </c>
      <c r="E74" s="55">
        <v>1</v>
      </c>
      <c r="F74" s="61" t="s">
        <v>315</v>
      </c>
      <c r="G74" s="54" t="s">
        <v>316</v>
      </c>
      <c r="H74" s="55" t="s">
        <v>306</v>
      </c>
      <c r="I74" s="55" t="s">
        <v>288</v>
      </c>
    </row>
    <row r="75" spans="1:9" ht="32.25" customHeight="1" x14ac:dyDescent="0.25">
      <c r="A75" s="171">
        <v>2</v>
      </c>
      <c r="B75" s="172">
        <v>0.68958333333333333</v>
      </c>
      <c r="C75" s="56" t="s">
        <v>473</v>
      </c>
      <c r="D75" s="54" t="s">
        <v>474</v>
      </c>
      <c r="E75" s="55" t="s">
        <v>25</v>
      </c>
      <c r="F75" s="61" t="s">
        <v>475</v>
      </c>
      <c r="G75" s="54" t="s">
        <v>476</v>
      </c>
      <c r="H75" s="55" t="s">
        <v>477</v>
      </c>
      <c r="I75" s="55" t="s">
        <v>24</v>
      </c>
    </row>
    <row r="76" spans="1:9" ht="31.5" customHeight="1" x14ac:dyDescent="0.25">
      <c r="A76" s="171">
        <v>3</v>
      </c>
      <c r="B76" s="172">
        <v>0.69513888888888897</v>
      </c>
      <c r="C76" s="57" t="s">
        <v>263</v>
      </c>
      <c r="D76" s="62" t="s">
        <v>110</v>
      </c>
      <c r="E76" s="55" t="s">
        <v>25</v>
      </c>
      <c r="F76" s="56" t="s">
        <v>111</v>
      </c>
      <c r="G76" s="54" t="s">
        <v>112</v>
      </c>
      <c r="H76" s="55" t="s">
        <v>102</v>
      </c>
      <c r="I76" s="114" t="s">
        <v>105</v>
      </c>
    </row>
    <row r="77" spans="1:9" ht="31.5" customHeight="1" x14ac:dyDescent="0.25">
      <c r="A77" s="171">
        <v>4</v>
      </c>
      <c r="B77" s="172">
        <v>0.70069444444444395</v>
      </c>
      <c r="C77" s="56" t="s">
        <v>287</v>
      </c>
      <c r="D77" s="54" t="s">
        <v>181</v>
      </c>
      <c r="E77" s="55" t="s">
        <v>25</v>
      </c>
      <c r="F77" s="61" t="s">
        <v>290</v>
      </c>
      <c r="G77" s="54" t="s">
        <v>179</v>
      </c>
      <c r="H77" s="55" t="s">
        <v>288</v>
      </c>
      <c r="I77" s="55" t="s">
        <v>288</v>
      </c>
    </row>
    <row r="78" spans="1:9" ht="31.5" customHeight="1" x14ac:dyDescent="0.25">
      <c r="A78" s="171">
        <v>5</v>
      </c>
      <c r="B78" s="172">
        <v>0.70625000000000004</v>
      </c>
      <c r="C78" s="111" t="s">
        <v>272</v>
      </c>
      <c r="D78" s="54" t="s">
        <v>139</v>
      </c>
      <c r="E78" s="55" t="s">
        <v>25</v>
      </c>
      <c r="F78" s="69" t="s">
        <v>137</v>
      </c>
      <c r="G78" s="54" t="s">
        <v>134</v>
      </c>
      <c r="H78" s="60" t="s">
        <v>135</v>
      </c>
      <c r="I78" s="55" t="s">
        <v>105</v>
      </c>
    </row>
  </sheetData>
  <sortState ref="A15:XFD31">
    <sortCondition ref="A15"/>
  </sortState>
  <mergeCells count="15">
    <mergeCell ref="A72:F72"/>
    <mergeCell ref="A3:I3"/>
    <mergeCell ref="A4:F4"/>
    <mergeCell ref="A34:F34"/>
    <mergeCell ref="A56:I56"/>
    <mergeCell ref="A57:F57"/>
    <mergeCell ref="A71:I71"/>
    <mergeCell ref="A44:I44"/>
    <mergeCell ref="A64:I64"/>
    <mergeCell ref="A1:I1"/>
    <mergeCell ref="A2:I2"/>
    <mergeCell ref="A10:I10"/>
    <mergeCell ref="A11:F11"/>
    <mergeCell ref="A33:I33"/>
    <mergeCell ref="A22:I22"/>
  </mergeCells>
  <conditionalFormatting sqref="D9">
    <cfRule type="expression" dxfId="3" priority="2" stopIfTrue="1">
      <formula>$O9=2018</formula>
    </cfRule>
  </conditionalFormatting>
  <conditionalFormatting sqref="D59:D60">
    <cfRule type="expression" dxfId="2" priority="1" stopIfTrue="1">
      <formula>$O54=2018</formula>
    </cfRule>
  </conditionalFormatting>
  <printOptions horizontalCentered="1"/>
  <pageMargins left="0" right="0" top="0" bottom="0" header="0.31496062992125984" footer="0.31496062992125984"/>
  <pageSetup paperSize="9" scale="3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zoomScale="80" zoomScaleNormal="80" workbookViewId="0">
      <selection activeCell="E12" sqref="E12"/>
    </sheetView>
  </sheetViews>
  <sheetFormatPr defaultRowHeight="15" x14ac:dyDescent="0.25"/>
  <cols>
    <col min="1" max="1" width="3.85546875" style="9" customWidth="1"/>
    <col min="2" max="2" width="26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16384" width="9.140625" style="9"/>
  </cols>
  <sheetData>
    <row r="1" spans="1:25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</row>
    <row r="2" spans="1:25" ht="18" x14ac:dyDescent="0.25">
      <c r="A2" s="369" t="s">
        <v>623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</row>
    <row r="3" spans="1:25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</row>
    <row r="4" spans="1:25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5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5" s="46" customFormat="1" ht="18.75" x14ac:dyDescent="0.3">
      <c r="A6" s="388" t="s">
        <v>543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5" s="51" customFormat="1" ht="18.75" x14ac:dyDescent="0.25">
      <c r="A7" s="389" t="s">
        <v>885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5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708</v>
      </c>
      <c r="U8" s="390"/>
    </row>
    <row r="9" spans="1:25" s="125" customFormat="1" ht="15.75" customHeight="1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771</v>
      </c>
      <c r="J9" s="420"/>
      <c r="K9" s="420"/>
      <c r="L9" s="420" t="s">
        <v>49</v>
      </c>
      <c r="M9" s="420"/>
      <c r="N9" s="420"/>
      <c r="O9" s="420" t="s">
        <v>772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</row>
    <row r="10" spans="1:25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</row>
    <row r="11" spans="1:25" s="125" customFormat="1" ht="71.25" customHeight="1" x14ac:dyDescent="0.25">
      <c r="A11" s="184">
        <f>RANK(U11,U$11:U$13,0)</f>
        <v>1</v>
      </c>
      <c r="B11" s="136" t="s">
        <v>886</v>
      </c>
      <c r="C11" s="82" t="s">
        <v>115</v>
      </c>
      <c r="D11" s="83" t="s">
        <v>25</v>
      </c>
      <c r="E11" s="85" t="s">
        <v>887</v>
      </c>
      <c r="F11" s="84" t="s">
        <v>117</v>
      </c>
      <c r="G11" s="83" t="s">
        <v>102</v>
      </c>
      <c r="H11" s="83" t="s">
        <v>105</v>
      </c>
      <c r="I11" s="190">
        <v>199.5</v>
      </c>
      <c r="J11" s="191">
        <f>I11/3</f>
        <v>66.5</v>
      </c>
      <c r="K11" s="184">
        <f>RANK(J11,J$11:J$13,0)</f>
        <v>1</v>
      </c>
      <c r="L11" s="190">
        <v>201</v>
      </c>
      <c r="M11" s="191">
        <f>L11/3</f>
        <v>67</v>
      </c>
      <c r="N11" s="184">
        <f>RANK(M11,M$11:M$13,0)</f>
        <v>3</v>
      </c>
      <c r="O11" s="190">
        <v>206.5</v>
      </c>
      <c r="P11" s="191">
        <f>O11/3</f>
        <v>68.833333333333329</v>
      </c>
      <c r="Q11" s="184">
        <f>RANK(P11,P$11:P$13,0)</f>
        <v>1</v>
      </c>
      <c r="R11" s="184"/>
      <c r="S11" s="184"/>
      <c r="T11" s="190">
        <f>L11+O11+I11</f>
        <v>607</v>
      </c>
      <c r="U11" s="191">
        <f>(M11+P11+J11)/3</f>
        <v>67.444444444444443</v>
      </c>
    </row>
    <row r="12" spans="1:25" s="125" customFormat="1" ht="71.25" customHeight="1" x14ac:dyDescent="0.25">
      <c r="A12" s="184">
        <f>RANK(U12,U$11:U$13,0)</f>
        <v>2</v>
      </c>
      <c r="B12" s="81" t="s">
        <v>890</v>
      </c>
      <c r="C12" s="84" t="s">
        <v>440</v>
      </c>
      <c r="D12" s="83" t="s">
        <v>25</v>
      </c>
      <c r="E12" s="158" t="s">
        <v>237</v>
      </c>
      <c r="F12" s="84" t="s">
        <v>187</v>
      </c>
      <c r="G12" s="83" t="s">
        <v>18</v>
      </c>
      <c r="H12" s="83" t="s">
        <v>18</v>
      </c>
      <c r="I12" s="190">
        <v>197</v>
      </c>
      <c r="J12" s="191">
        <f>I12/3</f>
        <v>65.666666666666671</v>
      </c>
      <c r="K12" s="184">
        <f>RANK(J12,J$11:J$13,0)</f>
        <v>2</v>
      </c>
      <c r="L12" s="190">
        <v>201.5</v>
      </c>
      <c r="M12" s="191">
        <f>L12/3</f>
        <v>67.166666666666671</v>
      </c>
      <c r="N12" s="184">
        <f>RANK(M12,M$11:M$13,0)</f>
        <v>2</v>
      </c>
      <c r="O12" s="190">
        <v>200.5</v>
      </c>
      <c r="P12" s="191">
        <f>O12/3</f>
        <v>66.833333333333329</v>
      </c>
      <c r="Q12" s="184">
        <f>RANK(P12,P$11:P$13,0)</f>
        <v>3</v>
      </c>
      <c r="R12" s="184"/>
      <c r="S12" s="184"/>
      <c r="T12" s="190">
        <f>L12+O12+I12</f>
        <v>599</v>
      </c>
      <c r="U12" s="191">
        <f>(M12+P12+J12)/3</f>
        <v>66.555555555555557</v>
      </c>
    </row>
    <row r="13" spans="1:25" s="125" customFormat="1" ht="71.25" customHeight="1" x14ac:dyDescent="0.25">
      <c r="A13" s="184">
        <f>RANK(U13,U$11:U$13,0)</f>
        <v>3</v>
      </c>
      <c r="B13" s="81" t="s">
        <v>888</v>
      </c>
      <c r="C13" s="84" t="s">
        <v>501</v>
      </c>
      <c r="D13" s="83" t="s">
        <v>25</v>
      </c>
      <c r="E13" s="85" t="s">
        <v>889</v>
      </c>
      <c r="F13" s="84" t="s">
        <v>502</v>
      </c>
      <c r="G13" s="83" t="s">
        <v>570</v>
      </c>
      <c r="H13" s="83" t="s">
        <v>20</v>
      </c>
      <c r="I13" s="190">
        <v>194</v>
      </c>
      <c r="J13" s="191">
        <f>I13/3</f>
        <v>64.666666666666671</v>
      </c>
      <c r="K13" s="184">
        <f>RANK(J13,J$11:J$13,0)</f>
        <v>3</v>
      </c>
      <c r="L13" s="190">
        <v>203</v>
      </c>
      <c r="M13" s="191">
        <f>L13/3</f>
        <v>67.666666666666671</v>
      </c>
      <c r="N13" s="184">
        <f>RANK(M13,M$11:M$13,0)</f>
        <v>1</v>
      </c>
      <c r="O13" s="190">
        <v>201.5</v>
      </c>
      <c r="P13" s="191">
        <f>O13/3</f>
        <v>67.166666666666671</v>
      </c>
      <c r="Q13" s="184">
        <f>RANK(P13,P$11:P$13,0)</f>
        <v>2</v>
      </c>
      <c r="R13" s="184"/>
      <c r="S13" s="184"/>
      <c r="T13" s="190">
        <f>L13+O13+I13</f>
        <v>598.5</v>
      </c>
      <c r="U13" s="191">
        <f>(M13+P13+J13)/3</f>
        <v>66.5</v>
      </c>
    </row>
    <row r="15" spans="1:25" ht="26.25" customHeight="1" x14ac:dyDescent="0.25"/>
    <row r="16" spans="1:25" ht="27" customHeight="1" x14ac:dyDescent="0.3">
      <c r="A16" s="46"/>
      <c r="B16" s="46" t="s">
        <v>9</v>
      </c>
      <c r="C16" s="46"/>
      <c r="D16" s="46"/>
      <c r="E16" s="46"/>
      <c r="F16" s="46"/>
      <c r="G16" s="46"/>
      <c r="H16" s="46"/>
      <c r="I16" s="46"/>
      <c r="J16" s="46"/>
      <c r="K16" s="46"/>
      <c r="L16" s="380" t="s">
        <v>548</v>
      </c>
      <c r="M16" s="380"/>
      <c r="N16" s="380"/>
      <c r="O16" s="380"/>
      <c r="P16" s="380"/>
      <c r="Q16" s="380"/>
      <c r="R16" s="380"/>
      <c r="S16" s="380"/>
      <c r="T16" s="380"/>
      <c r="U16" s="380"/>
    </row>
    <row r="17" spans="1:21" ht="28.5" customHeight="1" x14ac:dyDescent="0.3">
      <c r="A17" s="46"/>
      <c r="B17" s="46" t="s">
        <v>10</v>
      </c>
      <c r="C17" s="46"/>
      <c r="D17" s="46"/>
      <c r="E17" s="46"/>
      <c r="F17" s="46"/>
      <c r="G17" s="46"/>
      <c r="H17" s="46"/>
      <c r="I17" s="46"/>
      <c r="J17" s="46"/>
      <c r="K17" s="46"/>
      <c r="L17" s="380" t="s">
        <v>566</v>
      </c>
      <c r="M17" s="380"/>
      <c r="N17" s="380"/>
      <c r="O17" s="380"/>
      <c r="P17" s="380"/>
      <c r="Q17" s="380"/>
      <c r="R17" s="380"/>
      <c r="S17" s="380"/>
      <c r="T17" s="380"/>
      <c r="U17" s="380"/>
    </row>
  </sheetData>
  <sortState ref="A11:XFD13">
    <sortCondition ref="A11"/>
  </sortState>
  <mergeCells count="25">
    <mergeCell ref="A6:U6"/>
    <mergeCell ref="A1:U1"/>
    <mergeCell ref="A2:U2"/>
    <mergeCell ref="A3:U3"/>
    <mergeCell ref="A4:U4"/>
    <mergeCell ref="A5:U5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L16:U16"/>
    <mergeCell ref="L17:U17"/>
    <mergeCell ref="I9:K9"/>
    <mergeCell ref="L9:N9"/>
    <mergeCell ref="O9:Q9"/>
    <mergeCell ref="R9:R10"/>
    <mergeCell ref="S9:S10"/>
    <mergeCell ref="T9:T10"/>
  </mergeCells>
  <pageMargins left="0" right="0" top="0" bottom="0" header="0.31496062992125984" footer="0.31496062992125984"/>
  <pageSetup paperSize="9"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22" zoomScale="80" zoomScaleNormal="80" workbookViewId="0">
      <selection activeCell="D30" sqref="D30"/>
    </sheetView>
  </sheetViews>
  <sheetFormatPr defaultRowHeight="15" x14ac:dyDescent="0.25"/>
  <cols>
    <col min="1" max="1" width="3.85546875" style="9" customWidth="1"/>
    <col min="2" max="2" width="23.7109375" style="9" customWidth="1"/>
    <col min="3" max="3" width="4.5703125" style="9" hidden="1" customWidth="1"/>
    <col min="4" max="4" width="6.28515625" style="9" customWidth="1"/>
    <col min="5" max="5" width="51.5703125" style="9" customWidth="1"/>
    <col min="6" max="6" width="4" style="9" hidden="1" customWidth="1"/>
    <col min="7" max="7" width="14.85546875" style="9" hidden="1" customWidth="1"/>
    <col min="8" max="8" width="24.425781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7.42578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9.25" x14ac:dyDescent="0.25">
      <c r="A1" s="428" t="s">
        <v>625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79"/>
      <c r="AC1" s="79"/>
      <c r="AD1" s="79"/>
      <c r="AE1" s="79"/>
      <c r="AF1" s="79"/>
    </row>
    <row r="2" spans="1:32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707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40.5" customHeight="1" x14ac:dyDescent="0.25">
      <c r="A7" s="389" t="s">
        <v>916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58.5" customHeight="1" x14ac:dyDescent="0.25">
      <c r="A11" s="184">
        <f t="shared" ref="A11:A27" si="0">RANK(AA11,AA$11:AA$28,0)</f>
        <v>1</v>
      </c>
      <c r="B11" s="192" t="s">
        <v>635</v>
      </c>
      <c r="C11" s="186" t="s">
        <v>349</v>
      </c>
      <c r="D11" s="189">
        <v>2</v>
      </c>
      <c r="E11" s="192" t="s">
        <v>636</v>
      </c>
      <c r="F11" s="186" t="s">
        <v>358</v>
      </c>
      <c r="G11" s="189" t="s">
        <v>353</v>
      </c>
      <c r="H11" s="189" t="s">
        <v>31</v>
      </c>
      <c r="I11" s="190">
        <v>193</v>
      </c>
      <c r="J11" s="191">
        <f t="shared" ref="J11:J21" si="1">I11/2.8</f>
        <v>68.928571428571431</v>
      </c>
      <c r="K11" s="184">
        <f t="shared" ref="K11:K27" si="2">RANK(J11,J$11:J$28,0)</f>
        <v>1</v>
      </c>
      <c r="L11" s="190">
        <v>192.5</v>
      </c>
      <c r="M11" s="191">
        <f t="shared" ref="M11:M21" si="3">L11/2.8</f>
        <v>68.75</v>
      </c>
      <c r="N11" s="184">
        <f t="shared" ref="N11:N27" si="4">RANK(M11,M$11:M$28,0)</f>
        <v>1</v>
      </c>
      <c r="O11" s="190">
        <v>195</v>
      </c>
      <c r="P11" s="191">
        <f t="shared" ref="P11:P21" si="5">O11/2.8</f>
        <v>69.642857142857153</v>
      </c>
      <c r="Q11" s="184">
        <f t="shared" ref="Q11:Q27" si="6">RANK(P11,P$11:P$28,0)</f>
        <v>1</v>
      </c>
      <c r="R11" s="190">
        <v>198</v>
      </c>
      <c r="S11" s="191">
        <f t="shared" ref="S11:S21" si="7">R11/2.8</f>
        <v>70.714285714285722</v>
      </c>
      <c r="T11" s="184">
        <f t="shared" ref="T11:T27" si="8">RANK(S11,S$11:S$28,0)</f>
        <v>1</v>
      </c>
      <c r="U11" s="190">
        <v>193</v>
      </c>
      <c r="V11" s="191">
        <f t="shared" ref="V11:V21" si="9">U11/2.8</f>
        <v>68.928571428571431</v>
      </c>
      <c r="W11" s="184">
        <f t="shared" ref="W11:W27" si="10">RANK(V11,V$11:V$28,0)</f>
        <v>1</v>
      </c>
      <c r="X11" s="184"/>
      <c r="Y11" s="184"/>
      <c r="Z11" s="190">
        <f t="shared" ref="Z11:Z27" si="11">L11+U11+I11+O11+R11</f>
        <v>971.5</v>
      </c>
      <c r="AA11" s="191">
        <f t="shared" ref="AA11:AA27" si="12">(M11+V11+J11+P11+S11)/5</f>
        <v>69.392857142857153</v>
      </c>
      <c r="AB11" s="157">
        <v>3</v>
      </c>
    </row>
    <row r="12" spans="1:32" s="125" customFormat="1" ht="58.5" customHeight="1" x14ac:dyDescent="0.25">
      <c r="A12" s="184">
        <f t="shared" si="0"/>
        <v>2</v>
      </c>
      <c r="B12" s="185" t="s">
        <v>907</v>
      </c>
      <c r="C12" s="186" t="s">
        <v>11</v>
      </c>
      <c r="D12" s="189" t="s">
        <v>7</v>
      </c>
      <c r="E12" s="188" t="s">
        <v>898</v>
      </c>
      <c r="F12" s="186" t="s">
        <v>108</v>
      </c>
      <c r="G12" s="189" t="s">
        <v>102</v>
      </c>
      <c r="H12" s="189" t="s">
        <v>105</v>
      </c>
      <c r="I12" s="190">
        <v>184.5</v>
      </c>
      <c r="J12" s="191">
        <f t="shared" si="1"/>
        <v>65.892857142857153</v>
      </c>
      <c r="K12" s="184">
        <f t="shared" si="2"/>
        <v>4</v>
      </c>
      <c r="L12" s="190">
        <v>187.5</v>
      </c>
      <c r="M12" s="191">
        <f t="shared" si="3"/>
        <v>66.964285714285722</v>
      </c>
      <c r="N12" s="184">
        <f t="shared" si="4"/>
        <v>2</v>
      </c>
      <c r="O12" s="190">
        <v>187.5</v>
      </c>
      <c r="P12" s="191">
        <f t="shared" si="5"/>
        <v>66.964285714285722</v>
      </c>
      <c r="Q12" s="184">
        <f t="shared" si="6"/>
        <v>3</v>
      </c>
      <c r="R12" s="190">
        <v>185</v>
      </c>
      <c r="S12" s="191">
        <f t="shared" si="7"/>
        <v>66.071428571428569</v>
      </c>
      <c r="T12" s="184">
        <f t="shared" si="8"/>
        <v>4</v>
      </c>
      <c r="U12" s="190">
        <v>187.5</v>
      </c>
      <c r="V12" s="191">
        <f t="shared" si="9"/>
        <v>66.964285714285722</v>
      </c>
      <c r="W12" s="184">
        <f t="shared" si="10"/>
        <v>2</v>
      </c>
      <c r="X12" s="184"/>
      <c r="Y12" s="184"/>
      <c r="Z12" s="190">
        <f t="shared" si="11"/>
        <v>932</v>
      </c>
      <c r="AA12" s="191">
        <f t="shared" si="12"/>
        <v>66.571428571428584</v>
      </c>
      <c r="AB12" s="157">
        <v>3</v>
      </c>
    </row>
    <row r="13" spans="1:32" s="125" customFormat="1" ht="58.5" customHeight="1" x14ac:dyDescent="0.25">
      <c r="A13" s="184">
        <f t="shared" si="0"/>
        <v>3</v>
      </c>
      <c r="B13" s="188" t="s">
        <v>910</v>
      </c>
      <c r="C13" s="186" t="s">
        <v>470</v>
      </c>
      <c r="D13" s="189">
        <v>1</v>
      </c>
      <c r="E13" s="192" t="s">
        <v>911</v>
      </c>
      <c r="F13" s="186" t="s">
        <v>472</v>
      </c>
      <c r="G13" s="189" t="s">
        <v>196</v>
      </c>
      <c r="H13" s="189" t="s">
        <v>198</v>
      </c>
      <c r="I13" s="190">
        <v>182</v>
      </c>
      <c r="J13" s="191">
        <f t="shared" si="1"/>
        <v>65</v>
      </c>
      <c r="K13" s="184">
        <f t="shared" si="2"/>
        <v>6</v>
      </c>
      <c r="L13" s="190">
        <v>187.5</v>
      </c>
      <c r="M13" s="191">
        <f t="shared" si="3"/>
        <v>66.964285714285722</v>
      </c>
      <c r="N13" s="184">
        <f t="shared" si="4"/>
        <v>2</v>
      </c>
      <c r="O13" s="190">
        <v>187</v>
      </c>
      <c r="P13" s="191">
        <f t="shared" si="5"/>
        <v>66.785714285714292</v>
      </c>
      <c r="Q13" s="184">
        <f t="shared" si="6"/>
        <v>4</v>
      </c>
      <c r="R13" s="190">
        <v>186</v>
      </c>
      <c r="S13" s="191">
        <f t="shared" si="7"/>
        <v>66.428571428571431</v>
      </c>
      <c r="T13" s="184">
        <f t="shared" si="8"/>
        <v>3</v>
      </c>
      <c r="U13" s="190">
        <v>186</v>
      </c>
      <c r="V13" s="191">
        <f t="shared" si="9"/>
        <v>66.428571428571431</v>
      </c>
      <c r="W13" s="184">
        <f t="shared" si="10"/>
        <v>3</v>
      </c>
      <c r="X13" s="184"/>
      <c r="Y13" s="184"/>
      <c r="Z13" s="190">
        <f t="shared" si="11"/>
        <v>928.5</v>
      </c>
      <c r="AA13" s="191">
        <f t="shared" si="12"/>
        <v>66.321428571428584</v>
      </c>
      <c r="AB13" s="157">
        <v>3</v>
      </c>
    </row>
    <row r="14" spans="1:32" s="125" customFormat="1" ht="58.5" customHeight="1" x14ac:dyDescent="0.25">
      <c r="A14" s="184">
        <f t="shared" si="0"/>
        <v>4</v>
      </c>
      <c r="B14" s="188" t="s">
        <v>914</v>
      </c>
      <c r="C14" s="186" t="s">
        <v>193</v>
      </c>
      <c r="D14" s="189">
        <v>3</v>
      </c>
      <c r="E14" s="192" t="s">
        <v>915</v>
      </c>
      <c r="F14" s="186" t="s">
        <v>195</v>
      </c>
      <c r="G14" s="189" t="s">
        <v>196</v>
      </c>
      <c r="H14" s="189" t="s">
        <v>198</v>
      </c>
      <c r="I14" s="190">
        <v>185.5</v>
      </c>
      <c r="J14" s="191">
        <f t="shared" si="1"/>
        <v>66.25</v>
      </c>
      <c r="K14" s="184">
        <f t="shared" si="2"/>
        <v>2</v>
      </c>
      <c r="L14" s="190">
        <v>184.5</v>
      </c>
      <c r="M14" s="191">
        <f t="shared" si="3"/>
        <v>65.892857142857153</v>
      </c>
      <c r="N14" s="184">
        <f t="shared" si="4"/>
        <v>5</v>
      </c>
      <c r="O14" s="190">
        <v>189</v>
      </c>
      <c r="P14" s="191">
        <f t="shared" si="5"/>
        <v>67.5</v>
      </c>
      <c r="Q14" s="184">
        <f t="shared" si="6"/>
        <v>2</v>
      </c>
      <c r="R14" s="190">
        <v>183.5</v>
      </c>
      <c r="S14" s="191">
        <f t="shared" si="7"/>
        <v>65.535714285714292</v>
      </c>
      <c r="T14" s="184">
        <f t="shared" si="8"/>
        <v>5</v>
      </c>
      <c r="U14" s="190">
        <v>186</v>
      </c>
      <c r="V14" s="191">
        <f t="shared" si="9"/>
        <v>66.428571428571431</v>
      </c>
      <c r="W14" s="184">
        <f t="shared" si="10"/>
        <v>3</v>
      </c>
      <c r="X14" s="184"/>
      <c r="Y14" s="184"/>
      <c r="Z14" s="190">
        <f t="shared" si="11"/>
        <v>928.5</v>
      </c>
      <c r="AA14" s="191">
        <f t="shared" si="12"/>
        <v>66.321428571428569</v>
      </c>
      <c r="AB14" s="157">
        <v>3</v>
      </c>
    </row>
    <row r="15" spans="1:32" s="125" customFormat="1" ht="58.5" customHeight="1" x14ac:dyDescent="0.25">
      <c r="A15" s="184">
        <f t="shared" si="0"/>
        <v>5</v>
      </c>
      <c r="B15" s="188" t="s">
        <v>905</v>
      </c>
      <c r="C15" s="186" t="s">
        <v>516</v>
      </c>
      <c r="D15" s="189" t="s">
        <v>6</v>
      </c>
      <c r="E15" s="192" t="s">
        <v>906</v>
      </c>
      <c r="F15" s="186" t="s">
        <v>17</v>
      </c>
      <c r="G15" s="189" t="s">
        <v>561</v>
      </c>
      <c r="H15" s="189" t="s">
        <v>493</v>
      </c>
      <c r="I15" s="190">
        <v>184</v>
      </c>
      <c r="J15" s="191">
        <f t="shared" si="1"/>
        <v>65.714285714285722</v>
      </c>
      <c r="K15" s="184">
        <f t="shared" si="2"/>
        <v>5</v>
      </c>
      <c r="L15" s="190">
        <v>187</v>
      </c>
      <c r="M15" s="191">
        <f t="shared" si="3"/>
        <v>66.785714285714292</v>
      </c>
      <c r="N15" s="184">
        <f t="shared" si="4"/>
        <v>4</v>
      </c>
      <c r="O15" s="190">
        <v>181</v>
      </c>
      <c r="P15" s="191">
        <f t="shared" si="5"/>
        <v>64.642857142857153</v>
      </c>
      <c r="Q15" s="184">
        <f t="shared" si="6"/>
        <v>7</v>
      </c>
      <c r="R15" s="190">
        <v>188.5</v>
      </c>
      <c r="S15" s="191">
        <f t="shared" si="7"/>
        <v>67.321428571428569</v>
      </c>
      <c r="T15" s="184">
        <f t="shared" si="8"/>
        <v>2</v>
      </c>
      <c r="U15" s="190">
        <v>180</v>
      </c>
      <c r="V15" s="191">
        <f t="shared" si="9"/>
        <v>64.285714285714292</v>
      </c>
      <c r="W15" s="184">
        <f t="shared" si="10"/>
        <v>11</v>
      </c>
      <c r="X15" s="184"/>
      <c r="Y15" s="184"/>
      <c r="Z15" s="190">
        <f t="shared" si="11"/>
        <v>920.5</v>
      </c>
      <c r="AA15" s="191">
        <f t="shared" si="12"/>
        <v>65.75</v>
      </c>
      <c r="AB15" s="157">
        <v>3</v>
      </c>
    </row>
    <row r="16" spans="1:32" s="125" customFormat="1" ht="58.5" customHeight="1" x14ac:dyDescent="0.25">
      <c r="A16" s="184">
        <f t="shared" si="0"/>
        <v>6</v>
      </c>
      <c r="B16" s="193" t="s">
        <v>935</v>
      </c>
      <c r="C16" s="186" t="s">
        <v>11</v>
      </c>
      <c r="D16" s="189" t="s">
        <v>7</v>
      </c>
      <c r="E16" s="188" t="s">
        <v>898</v>
      </c>
      <c r="F16" s="186" t="s">
        <v>108</v>
      </c>
      <c r="G16" s="189" t="s">
        <v>102</v>
      </c>
      <c r="H16" s="189" t="s">
        <v>105</v>
      </c>
      <c r="I16" s="190">
        <v>182</v>
      </c>
      <c r="J16" s="191">
        <f t="shared" si="1"/>
        <v>65</v>
      </c>
      <c r="K16" s="184">
        <f t="shared" si="2"/>
        <v>6</v>
      </c>
      <c r="L16" s="190">
        <v>181.5</v>
      </c>
      <c r="M16" s="191">
        <f t="shared" si="3"/>
        <v>64.821428571428569</v>
      </c>
      <c r="N16" s="184">
        <f t="shared" si="4"/>
        <v>8</v>
      </c>
      <c r="O16" s="190">
        <v>186</v>
      </c>
      <c r="P16" s="191">
        <f t="shared" si="5"/>
        <v>66.428571428571431</v>
      </c>
      <c r="Q16" s="184">
        <f t="shared" si="6"/>
        <v>5</v>
      </c>
      <c r="R16" s="190">
        <v>181.5</v>
      </c>
      <c r="S16" s="191">
        <f t="shared" si="7"/>
        <v>64.821428571428569</v>
      </c>
      <c r="T16" s="184">
        <f t="shared" si="8"/>
        <v>6</v>
      </c>
      <c r="U16" s="190">
        <v>184</v>
      </c>
      <c r="V16" s="191">
        <f t="shared" si="9"/>
        <v>65.714285714285722</v>
      </c>
      <c r="W16" s="184">
        <f t="shared" si="10"/>
        <v>5</v>
      </c>
      <c r="X16" s="184"/>
      <c r="Y16" s="184"/>
      <c r="Z16" s="190">
        <f t="shared" si="11"/>
        <v>915</v>
      </c>
      <c r="AA16" s="191">
        <f t="shared" si="12"/>
        <v>65.357142857142861</v>
      </c>
      <c r="AB16" s="157">
        <v>3</v>
      </c>
    </row>
    <row r="17" spans="1:28" s="125" customFormat="1" ht="58.5" customHeight="1" x14ac:dyDescent="0.25">
      <c r="A17" s="184">
        <f t="shared" si="0"/>
        <v>7</v>
      </c>
      <c r="B17" s="188" t="s">
        <v>912</v>
      </c>
      <c r="C17" s="186" t="s">
        <v>284</v>
      </c>
      <c r="D17" s="189" t="s">
        <v>6</v>
      </c>
      <c r="E17" s="192" t="s">
        <v>913</v>
      </c>
      <c r="F17" s="186" t="s">
        <v>777</v>
      </c>
      <c r="G17" s="189" t="s">
        <v>288</v>
      </c>
      <c r="H17" s="189" t="s">
        <v>288</v>
      </c>
      <c r="I17" s="190">
        <v>180.5</v>
      </c>
      <c r="J17" s="191">
        <f t="shared" si="1"/>
        <v>64.464285714285722</v>
      </c>
      <c r="K17" s="184">
        <f t="shared" si="2"/>
        <v>9</v>
      </c>
      <c r="L17" s="190">
        <v>184</v>
      </c>
      <c r="M17" s="191">
        <f t="shared" si="3"/>
        <v>65.714285714285722</v>
      </c>
      <c r="N17" s="184">
        <f t="shared" si="4"/>
        <v>6</v>
      </c>
      <c r="O17" s="190">
        <v>184.5</v>
      </c>
      <c r="P17" s="191">
        <f t="shared" si="5"/>
        <v>65.892857142857153</v>
      </c>
      <c r="Q17" s="184">
        <f t="shared" si="6"/>
        <v>6</v>
      </c>
      <c r="R17" s="190">
        <v>181</v>
      </c>
      <c r="S17" s="191">
        <f t="shared" si="7"/>
        <v>64.642857142857153</v>
      </c>
      <c r="T17" s="184">
        <f t="shared" si="8"/>
        <v>7</v>
      </c>
      <c r="U17" s="190">
        <v>182</v>
      </c>
      <c r="V17" s="191">
        <f t="shared" si="9"/>
        <v>65</v>
      </c>
      <c r="W17" s="184">
        <f t="shared" si="10"/>
        <v>6</v>
      </c>
      <c r="X17" s="184"/>
      <c r="Y17" s="184"/>
      <c r="Z17" s="190">
        <f t="shared" si="11"/>
        <v>912</v>
      </c>
      <c r="AA17" s="191">
        <f t="shared" si="12"/>
        <v>65.142857142857153</v>
      </c>
      <c r="AB17" s="157">
        <v>3</v>
      </c>
    </row>
    <row r="18" spans="1:28" s="125" customFormat="1" ht="58.5" customHeight="1" x14ac:dyDescent="0.25">
      <c r="A18" s="184">
        <f t="shared" si="0"/>
        <v>8</v>
      </c>
      <c r="B18" s="185" t="s">
        <v>939</v>
      </c>
      <c r="C18" s="186" t="s">
        <v>11</v>
      </c>
      <c r="D18" s="187" t="s">
        <v>7</v>
      </c>
      <c r="E18" s="192" t="s">
        <v>792</v>
      </c>
      <c r="F18" s="186" t="s">
        <v>119</v>
      </c>
      <c r="G18" s="189" t="s">
        <v>102</v>
      </c>
      <c r="H18" s="189" t="s">
        <v>105</v>
      </c>
      <c r="I18" s="190">
        <v>185</v>
      </c>
      <c r="J18" s="191">
        <f t="shared" si="1"/>
        <v>66.071428571428569</v>
      </c>
      <c r="K18" s="184">
        <f t="shared" si="2"/>
        <v>3</v>
      </c>
      <c r="L18" s="190">
        <v>178</v>
      </c>
      <c r="M18" s="191">
        <f t="shared" si="3"/>
        <v>63.571428571428577</v>
      </c>
      <c r="N18" s="184">
        <f t="shared" si="4"/>
        <v>10</v>
      </c>
      <c r="O18" s="190">
        <v>179</v>
      </c>
      <c r="P18" s="191">
        <f t="shared" si="5"/>
        <v>63.928571428571431</v>
      </c>
      <c r="Q18" s="184">
        <f t="shared" si="6"/>
        <v>9</v>
      </c>
      <c r="R18" s="190">
        <v>181</v>
      </c>
      <c r="S18" s="191">
        <f t="shared" si="7"/>
        <v>64.642857142857153</v>
      </c>
      <c r="T18" s="184">
        <f t="shared" si="8"/>
        <v>7</v>
      </c>
      <c r="U18" s="190">
        <v>181.5</v>
      </c>
      <c r="V18" s="191">
        <f t="shared" si="9"/>
        <v>64.821428571428569</v>
      </c>
      <c r="W18" s="184">
        <f t="shared" si="10"/>
        <v>8</v>
      </c>
      <c r="X18" s="184"/>
      <c r="Y18" s="184"/>
      <c r="Z18" s="190">
        <f t="shared" si="11"/>
        <v>904.5</v>
      </c>
      <c r="AA18" s="191">
        <f t="shared" si="12"/>
        <v>64.607142857142861</v>
      </c>
      <c r="AB18" s="157">
        <v>3</v>
      </c>
    </row>
    <row r="19" spans="1:28" s="125" customFormat="1" ht="58.5" customHeight="1" x14ac:dyDescent="0.25">
      <c r="A19" s="184">
        <f t="shared" si="0"/>
        <v>9</v>
      </c>
      <c r="B19" s="188" t="s">
        <v>631</v>
      </c>
      <c r="C19" s="186" t="s">
        <v>41</v>
      </c>
      <c r="D19" s="189">
        <v>2</v>
      </c>
      <c r="E19" s="194" t="s">
        <v>632</v>
      </c>
      <c r="F19" s="186" t="s">
        <v>40</v>
      </c>
      <c r="G19" s="189" t="s">
        <v>288</v>
      </c>
      <c r="H19" s="189" t="s">
        <v>288</v>
      </c>
      <c r="I19" s="190">
        <v>179.5</v>
      </c>
      <c r="J19" s="191">
        <f t="shared" si="1"/>
        <v>64.107142857142861</v>
      </c>
      <c r="K19" s="184">
        <f t="shared" si="2"/>
        <v>10</v>
      </c>
      <c r="L19" s="190">
        <v>182</v>
      </c>
      <c r="M19" s="191">
        <f t="shared" si="3"/>
        <v>65</v>
      </c>
      <c r="N19" s="184">
        <f t="shared" si="4"/>
        <v>7</v>
      </c>
      <c r="O19" s="190">
        <v>180</v>
      </c>
      <c r="P19" s="191">
        <f t="shared" si="5"/>
        <v>64.285714285714292</v>
      </c>
      <c r="Q19" s="184">
        <f t="shared" si="6"/>
        <v>8</v>
      </c>
      <c r="R19" s="190">
        <v>178.5</v>
      </c>
      <c r="S19" s="191">
        <f t="shared" si="7"/>
        <v>63.750000000000007</v>
      </c>
      <c r="T19" s="184">
        <f t="shared" si="8"/>
        <v>10</v>
      </c>
      <c r="U19" s="190">
        <v>182</v>
      </c>
      <c r="V19" s="191">
        <f t="shared" si="9"/>
        <v>65</v>
      </c>
      <c r="W19" s="184">
        <f t="shared" si="10"/>
        <v>6</v>
      </c>
      <c r="X19" s="184"/>
      <c r="Y19" s="184"/>
      <c r="Z19" s="190">
        <f t="shared" si="11"/>
        <v>902</v>
      </c>
      <c r="AA19" s="191">
        <f t="shared" si="12"/>
        <v>64.428571428571431</v>
      </c>
      <c r="AB19" s="157">
        <v>3</v>
      </c>
    </row>
    <row r="20" spans="1:28" s="125" customFormat="1" ht="58.5" customHeight="1" x14ac:dyDescent="0.25">
      <c r="A20" s="184">
        <f t="shared" si="0"/>
        <v>10</v>
      </c>
      <c r="B20" s="188" t="s">
        <v>896</v>
      </c>
      <c r="C20" s="186" t="s">
        <v>514</v>
      </c>
      <c r="D20" s="189" t="s">
        <v>6</v>
      </c>
      <c r="E20" s="192" t="s">
        <v>897</v>
      </c>
      <c r="F20" s="186" t="s">
        <v>560</v>
      </c>
      <c r="G20" s="189" t="s">
        <v>67</v>
      </c>
      <c r="H20" s="189" t="s">
        <v>493</v>
      </c>
      <c r="I20" s="190">
        <v>179</v>
      </c>
      <c r="J20" s="191">
        <f t="shared" si="1"/>
        <v>63.928571428571431</v>
      </c>
      <c r="K20" s="184">
        <f t="shared" si="2"/>
        <v>11</v>
      </c>
      <c r="L20" s="190">
        <v>177.5</v>
      </c>
      <c r="M20" s="191">
        <f t="shared" si="3"/>
        <v>63.392857142857146</v>
      </c>
      <c r="N20" s="184">
        <f t="shared" si="4"/>
        <v>11</v>
      </c>
      <c r="O20" s="190">
        <v>176</v>
      </c>
      <c r="P20" s="191">
        <f t="shared" si="5"/>
        <v>62.857142857142861</v>
      </c>
      <c r="Q20" s="184">
        <f t="shared" si="6"/>
        <v>10</v>
      </c>
      <c r="R20" s="190">
        <v>176.5</v>
      </c>
      <c r="S20" s="191">
        <f t="shared" si="7"/>
        <v>63.035714285714292</v>
      </c>
      <c r="T20" s="184">
        <f t="shared" si="8"/>
        <v>11</v>
      </c>
      <c r="U20" s="190">
        <v>181.5</v>
      </c>
      <c r="V20" s="191">
        <f t="shared" si="9"/>
        <v>64.821428571428569</v>
      </c>
      <c r="W20" s="184">
        <f t="shared" si="10"/>
        <v>8</v>
      </c>
      <c r="X20" s="184"/>
      <c r="Y20" s="184"/>
      <c r="Z20" s="190">
        <f t="shared" si="11"/>
        <v>890.5</v>
      </c>
      <c r="AA20" s="191">
        <f t="shared" si="12"/>
        <v>63.607142857142868</v>
      </c>
      <c r="AB20" s="157" t="s">
        <v>6</v>
      </c>
    </row>
    <row r="21" spans="1:28" s="125" customFormat="1" ht="58.5" customHeight="1" x14ac:dyDescent="0.25">
      <c r="A21" s="184">
        <f t="shared" si="0"/>
        <v>11</v>
      </c>
      <c r="B21" s="188" t="s">
        <v>901</v>
      </c>
      <c r="C21" s="195" t="s">
        <v>312</v>
      </c>
      <c r="D21" s="196" t="s">
        <v>7</v>
      </c>
      <c r="E21" s="192" t="s">
        <v>902</v>
      </c>
      <c r="F21" s="195" t="s">
        <v>302</v>
      </c>
      <c r="G21" s="196" t="s">
        <v>296</v>
      </c>
      <c r="H21" s="189" t="s">
        <v>82</v>
      </c>
      <c r="I21" s="190">
        <v>179</v>
      </c>
      <c r="J21" s="191">
        <f t="shared" si="1"/>
        <v>63.928571428571431</v>
      </c>
      <c r="K21" s="184">
        <f t="shared" si="2"/>
        <v>11</v>
      </c>
      <c r="L21" s="190">
        <v>175</v>
      </c>
      <c r="M21" s="191">
        <f t="shared" si="3"/>
        <v>62.500000000000007</v>
      </c>
      <c r="N21" s="184">
        <f t="shared" si="4"/>
        <v>12</v>
      </c>
      <c r="O21" s="190">
        <v>171.5</v>
      </c>
      <c r="P21" s="191">
        <f t="shared" si="5"/>
        <v>61.250000000000007</v>
      </c>
      <c r="Q21" s="184">
        <f t="shared" si="6"/>
        <v>17</v>
      </c>
      <c r="R21" s="190">
        <v>179</v>
      </c>
      <c r="S21" s="191">
        <f t="shared" si="7"/>
        <v>63.928571428571431</v>
      </c>
      <c r="T21" s="184">
        <f t="shared" si="8"/>
        <v>9</v>
      </c>
      <c r="U21" s="190">
        <v>177.5</v>
      </c>
      <c r="V21" s="191">
        <f t="shared" si="9"/>
        <v>63.392857142857146</v>
      </c>
      <c r="W21" s="184">
        <f t="shared" si="10"/>
        <v>13</v>
      </c>
      <c r="X21" s="184"/>
      <c r="Y21" s="184"/>
      <c r="Z21" s="190">
        <f t="shared" si="11"/>
        <v>882</v>
      </c>
      <c r="AA21" s="191">
        <f t="shared" si="12"/>
        <v>63</v>
      </c>
      <c r="AB21" s="157" t="s">
        <v>6</v>
      </c>
    </row>
    <row r="22" spans="1:28" s="125" customFormat="1" ht="58.5" customHeight="1" x14ac:dyDescent="0.25">
      <c r="A22" s="184">
        <f t="shared" si="0"/>
        <v>12</v>
      </c>
      <c r="B22" s="185" t="s">
        <v>938</v>
      </c>
      <c r="C22" s="186" t="s">
        <v>210</v>
      </c>
      <c r="D22" s="187" t="s">
        <v>7</v>
      </c>
      <c r="E22" s="192" t="s">
        <v>891</v>
      </c>
      <c r="F22" s="186" t="s">
        <v>118</v>
      </c>
      <c r="G22" s="189" t="s">
        <v>102</v>
      </c>
      <c r="H22" s="189" t="s">
        <v>105</v>
      </c>
      <c r="I22" s="190">
        <v>182</v>
      </c>
      <c r="J22" s="191">
        <f>I22/2.8-0.5</f>
        <v>64.5</v>
      </c>
      <c r="K22" s="184">
        <f t="shared" si="2"/>
        <v>8</v>
      </c>
      <c r="L22" s="190">
        <v>173.5</v>
      </c>
      <c r="M22" s="191">
        <f>L22/2.8-0.5</f>
        <v>61.464285714285715</v>
      </c>
      <c r="N22" s="184">
        <f t="shared" si="4"/>
        <v>13</v>
      </c>
      <c r="O22" s="190">
        <v>174.5</v>
      </c>
      <c r="P22" s="191">
        <f>O22/2.8-0.5</f>
        <v>61.821428571428577</v>
      </c>
      <c r="Q22" s="184">
        <f t="shared" si="6"/>
        <v>15</v>
      </c>
      <c r="R22" s="190">
        <v>176</v>
      </c>
      <c r="S22" s="191">
        <f>R22/2.8-0.5</f>
        <v>62.357142857142861</v>
      </c>
      <c r="T22" s="184">
        <f t="shared" si="8"/>
        <v>12</v>
      </c>
      <c r="U22" s="190">
        <v>181.5</v>
      </c>
      <c r="V22" s="191">
        <f>U22/2.8-0.5</f>
        <v>64.321428571428569</v>
      </c>
      <c r="W22" s="184">
        <f t="shared" si="10"/>
        <v>10</v>
      </c>
      <c r="X22" s="184"/>
      <c r="Y22" s="184">
        <v>1</v>
      </c>
      <c r="Z22" s="190">
        <f t="shared" si="11"/>
        <v>887.5</v>
      </c>
      <c r="AA22" s="191">
        <f t="shared" si="12"/>
        <v>62.892857142857146</v>
      </c>
      <c r="AB22" s="157" t="s">
        <v>30</v>
      </c>
    </row>
    <row r="23" spans="1:28" s="125" customFormat="1" ht="58.5" customHeight="1" x14ac:dyDescent="0.25">
      <c r="A23" s="184">
        <f t="shared" si="0"/>
        <v>13</v>
      </c>
      <c r="B23" s="185" t="s">
        <v>899</v>
      </c>
      <c r="C23" s="229" t="s">
        <v>114</v>
      </c>
      <c r="D23" s="189" t="s">
        <v>6</v>
      </c>
      <c r="E23" s="192" t="s">
        <v>900</v>
      </c>
      <c r="F23" s="186" t="s">
        <v>209</v>
      </c>
      <c r="G23" s="189" t="s">
        <v>363</v>
      </c>
      <c r="H23" s="189" t="s">
        <v>105</v>
      </c>
      <c r="I23" s="190">
        <v>178</v>
      </c>
      <c r="J23" s="191">
        <f>I23/2.8</f>
        <v>63.571428571428577</v>
      </c>
      <c r="K23" s="184">
        <f t="shared" si="2"/>
        <v>14</v>
      </c>
      <c r="L23" s="190">
        <v>181</v>
      </c>
      <c r="M23" s="191">
        <f>L23/2.8</f>
        <v>64.642857142857153</v>
      </c>
      <c r="N23" s="184">
        <f t="shared" si="4"/>
        <v>9</v>
      </c>
      <c r="O23" s="190">
        <v>173.5</v>
      </c>
      <c r="P23" s="191">
        <f>O23/2.8</f>
        <v>61.964285714285715</v>
      </c>
      <c r="Q23" s="184">
        <f t="shared" si="6"/>
        <v>14</v>
      </c>
      <c r="R23" s="190">
        <v>169</v>
      </c>
      <c r="S23" s="191">
        <f>R23/2.8</f>
        <v>60.357142857142861</v>
      </c>
      <c r="T23" s="184">
        <f t="shared" si="8"/>
        <v>15</v>
      </c>
      <c r="U23" s="190">
        <v>177.5</v>
      </c>
      <c r="V23" s="191">
        <f>U23/2.8</f>
        <v>63.392857142857146</v>
      </c>
      <c r="W23" s="184">
        <f t="shared" si="10"/>
        <v>13</v>
      </c>
      <c r="X23" s="184"/>
      <c r="Y23" s="184"/>
      <c r="Z23" s="190">
        <f t="shared" si="11"/>
        <v>879</v>
      </c>
      <c r="AA23" s="191">
        <f t="shared" si="12"/>
        <v>62.785714285714292</v>
      </c>
      <c r="AB23" s="157" t="s">
        <v>30</v>
      </c>
    </row>
    <row r="24" spans="1:28" s="125" customFormat="1" ht="58.5" customHeight="1" x14ac:dyDescent="0.25">
      <c r="A24" s="184">
        <f t="shared" si="0"/>
        <v>14</v>
      </c>
      <c r="B24" s="188" t="s">
        <v>909</v>
      </c>
      <c r="C24" s="186" t="s">
        <v>504</v>
      </c>
      <c r="D24" s="189" t="s">
        <v>6</v>
      </c>
      <c r="E24" s="192" t="s">
        <v>897</v>
      </c>
      <c r="F24" s="186" t="s">
        <v>560</v>
      </c>
      <c r="G24" s="189" t="s">
        <v>67</v>
      </c>
      <c r="H24" s="189" t="s">
        <v>493</v>
      </c>
      <c r="I24" s="190">
        <v>178.5</v>
      </c>
      <c r="J24" s="191">
        <f>I24/2.8</f>
        <v>63.750000000000007</v>
      </c>
      <c r="K24" s="184">
        <f t="shared" si="2"/>
        <v>13</v>
      </c>
      <c r="L24" s="190">
        <v>171</v>
      </c>
      <c r="M24" s="191">
        <f>L24/2.8</f>
        <v>61.071428571428577</v>
      </c>
      <c r="N24" s="184">
        <f t="shared" si="4"/>
        <v>14</v>
      </c>
      <c r="O24" s="190">
        <v>175</v>
      </c>
      <c r="P24" s="191">
        <f>O24/2.8</f>
        <v>62.500000000000007</v>
      </c>
      <c r="Q24" s="184">
        <f t="shared" si="6"/>
        <v>11</v>
      </c>
      <c r="R24" s="190">
        <v>173</v>
      </c>
      <c r="S24" s="191">
        <f>R24/2.8</f>
        <v>61.785714285714292</v>
      </c>
      <c r="T24" s="184">
        <f t="shared" si="8"/>
        <v>14</v>
      </c>
      <c r="U24" s="190">
        <v>179.5</v>
      </c>
      <c r="V24" s="191">
        <f>U24/2.8</f>
        <v>64.107142857142861</v>
      </c>
      <c r="W24" s="184">
        <f t="shared" si="10"/>
        <v>12</v>
      </c>
      <c r="X24" s="184"/>
      <c r="Y24" s="184"/>
      <c r="Z24" s="190">
        <f t="shared" si="11"/>
        <v>877</v>
      </c>
      <c r="AA24" s="191">
        <f t="shared" si="12"/>
        <v>62.642857142857146</v>
      </c>
      <c r="AB24" s="157" t="s">
        <v>30</v>
      </c>
    </row>
    <row r="25" spans="1:28" s="125" customFormat="1" ht="58.5" customHeight="1" x14ac:dyDescent="0.25">
      <c r="A25" s="184">
        <f t="shared" si="0"/>
        <v>15</v>
      </c>
      <c r="B25" s="188" t="s">
        <v>894</v>
      </c>
      <c r="C25" s="186" t="s">
        <v>480</v>
      </c>
      <c r="D25" s="189">
        <v>3</v>
      </c>
      <c r="E25" s="192" t="s">
        <v>895</v>
      </c>
      <c r="F25" s="186" t="s">
        <v>484</v>
      </c>
      <c r="G25" s="189" t="s">
        <v>485</v>
      </c>
      <c r="H25" s="189" t="s">
        <v>31</v>
      </c>
      <c r="I25" s="190">
        <v>177.5</v>
      </c>
      <c r="J25" s="191">
        <f>I25/2.8</f>
        <v>63.392857142857146</v>
      </c>
      <c r="K25" s="184">
        <f t="shared" si="2"/>
        <v>15</v>
      </c>
      <c r="L25" s="190">
        <v>160</v>
      </c>
      <c r="M25" s="191">
        <f>L25/2.8</f>
        <v>57.142857142857146</v>
      </c>
      <c r="N25" s="184">
        <f t="shared" si="4"/>
        <v>17</v>
      </c>
      <c r="O25" s="190">
        <v>174.5</v>
      </c>
      <c r="P25" s="191">
        <f>O25/2.8</f>
        <v>62.321428571428577</v>
      </c>
      <c r="Q25" s="184">
        <f t="shared" si="6"/>
        <v>12</v>
      </c>
      <c r="R25" s="190">
        <v>173.5</v>
      </c>
      <c r="S25" s="191">
        <f>R25/2.8</f>
        <v>61.964285714285715</v>
      </c>
      <c r="T25" s="184">
        <f t="shared" si="8"/>
        <v>13</v>
      </c>
      <c r="U25" s="190">
        <v>175.5</v>
      </c>
      <c r="V25" s="191">
        <f>U25/2.8</f>
        <v>62.678571428571431</v>
      </c>
      <c r="W25" s="184">
        <f t="shared" si="10"/>
        <v>15</v>
      </c>
      <c r="X25" s="184"/>
      <c r="Y25" s="184"/>
      <c r="Z25" s="190">
        <f t="shared" si="11"/>
        <v>861</v>
      </c>
      <c r="AA25" s="191">
        <f t="shared" si="12"/>
        <v>61.5</v>
      </c>
      <c r="AB25" s="157"/>
    </row>
    <row r="26" spans="1:28" s="125" customFormat="1" ht="58.5" customHeight="1" x14ac:dyDescent="0.25">
      <c r="A26" s="184">
        <f t="shared" si="0"/>
        <v>16</v>
      </c>
      <c r="B26" s="185" t="s">
        <v>892</v>
      </c>
      <c r="C26" s="186" t="s">
        <v>451</v>
      </c>
      <c r="D26" s="187">
        <v>3</v>
      </c>
      <c r="E26" s="192" t="s">
        <v>893</v>
      </c>
      <c r="F26" s="186" t="s">
        <v>460</v>
      </c>
      <c r="G26" s="189" t="s">
        <v>18</v>
      </c>
      <c r="H26" s="189" t="s">
        <v>18</v>
      </c>
      <c r="I26" s="190">
        <v>176.5</v>
      </c>
      <c r="J26" s="191">
        <f>I26/2.8-0.5</f>
        <v>62.535714285714292</v>
      </c>
      <c r="K26" s="184">
        <f t="shared" si="2"/>
        <v>16</v>
      </c>
      <c r="L26" s="190">
        <v>162.5</v>
      </c>
      <c r="M26" s="191">
        <f>L26/2.8-0.5</f>
        <v>57.535714285714292</v>
      </c>
      <c r="N26" s="184">
        <f t="shared" si="4"/>
        <v>16</v>
      </c>
      <c r="O26" s="190">
        <v>175.5</v>
      </c>
      <c r="P26" s="191">
        <f>O26/2.8-0.5</f>
        <v>62.178571428571431</v>
      </c>
      <c r="Q26" s="184">
        <f t="shared" si="6"/>
        <v>13</v>
      </c>
      <c r="R26" s="190">
        <v>167.5</v>
      </c>
      <c r="S26" s="191">
        <f>R26/2.8-0.5</f>
        <v>59.321428571428577</v>
      </c>
      <c r="T26" s="184">
        <f t="shared" si="8"/>
        <v>16</v>
      </c>
      <c r="U26" s="190">
        <v>175.5</v>
      </c>
      <c r="V26" s="191">
        <f>U26/2.8-0.5</f>
        <v>62.178571428571431</v>
      </c>
      <c r="W26" s="184">
        <f t="shared" si="10"/>
        <v>16</v>
      </c>
      <c r="X26" s="184"/>
      <c r="Y26" s="184">
        <v>1</v>
      </c>
      <c r="Z26" s="190">
        <f t="shared" si="11"/>
        <v>857.5</v>
      </c>
      <c r="AA26" s="191">
        <f t="shared" si="12"/>
        <v>60.75</v>
      </c>
      <c r="AB26" s="157"/>
    </row>
    <row r="27" spans="1:28" s="125" customFormat="1" ht="58.5" customHeight="1" x14ac:dyDescent="0.25">
      <c r="A27" s="184">
        <f t="shared" si="0"/>
        <v>17</v>
      </c>
      <c r="B27" s="192" t="s">
        <v>637</v>
      </c>
      <c r="C27" s="186" t="s">
        <v>350</v>
      </c>
      <c r="D27" s="189" t="s">
        <v>6</v>
      </c>
      <c r="E27" s="192" t="s">
        <v>908</v>
      </c>
      <c r="F27" s="186" t="s">
        <v>359</v>
      </c>
      <c r="G27" s="189" t="s">
        <v>16</v>
      </c>
      <c r="H27" s="189" t="s">
        <v>31</v>
      </c>
      <c r="I27" s="190">
        <v>170.5</v>
      </c>
      <c r="J27" s="191">
        <f>I27/2.8-0.5</f>
        <v>60.392857142857146</v>
      </c>
      <c r="K27" s="184">
        <f t="shared" si="2"/>
        <v>17</v>
      </c>
      <c r="L27" s="190">
        <v>164.5</v>
      </c>
      <c r="M27" s="191">
        <f>L27/2.8-0.5</f>
        <v>58.250000000000007</v>
      </c>
      <c r="N27" s="184">
        <f t="shared" si="4"/>
        <v>15</v>
      </c>
      <c r="O27" s="190">
        <v>173.5</v>
      </c>
      <c r="P27" s="191">
        <f>O27/2.8-0.5</f>
        <v>61.464285714285715</v>
      </c>
      <c r="Q27" s="184">
        <f t="shared" si="6"/>
        <v>16</v>
      </c>
      <c r="R27" s="190">
        <v>166.5</v>
      </c>
      <c r="S27" s="191">
        <f>R27/2.8-0.5</f>
        <v>58.964285714285715</v>
      </c>
      <c r="T27" s="184">
        <f t="shared" si="8"/>
        <v>17</v>
      </c>
      <c r="U27" s="190">
        <v>173</v>
      </c>
      <c r="V27" s="191">
        <f>U27/2.8-0.5</f>
        <v>61.285714285714292</v>
      </c>
      <c r="W27" s="184">
        <f t="shared" si="10"/>
        <v>17</v>
      </c>
      <c r="X27" s="184"/>
      <c r="Y27" s="184">
        <v>1</v>
      </c>
      <c r="Z27" s="190">
        <f t="shared" si="11"/>
        <v>848</v>
      </c>
      <c r="AA27" s="191">
        <f t="shared" si="12"/>
        <v>60.071428571428577</v>
      </c>
      <c r="AB27" s="157"/>
    </row>
    <row r="28" spans="1:28" s="125" customFormat="1" ht="58.5" customHeight="1" x14ac:dyDescent="0.25">
      <c r="A28" s="184"/>
      <c r="B28" s="188" t="s">
        <v>903</v>
      </c>
      <c r="C28" s="186" t="s">
        <v>518</v>
      </c>
      <c r="D28" s="189" t="s">
        <v>6</v>
      </c>
      <c r="E28" s="192" t="s">
        <v>904</v>
      </c>
      <c r="F28" s="186" t="s">
        <v>563</v>
      </c>
      <c r="G28" s="189" t="s">
        <v>564</v>
      </c>
      <c r="H28" s="189" t="s">
        <v>493</v>
      </c>
      <c r="I28" s="456" t="s">
        <v>565</v>
      </c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8"/>
    </row>
    <row r="30" spans="1:28" ht="26.25" customHeight="1" x14ac:dyDescent="0.3">
      <c r="I30" s="46"/>
      <c r="J30" s="46"/>
      <c r="K30" s="46"/>
      <c r="L30" s="380" t="s">
        <v>548</v>
      </c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</row>
    <row r="31" spans="1:28" ht="27" customHeight="1" x14ac:dyDescent="0.3">
      <c r="A31" s="46"/>
      <c r="B31" s="46" t="s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380" t="s">
        <v>566</v>
      </c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</row>
    <row r="32" spans="1:28" ht="28.5" customHeight="1" x14ac:dyDescent="0.3">
      <c r="A32" s="46"/>
      <c r="B32" s="46" t="s">
        <v>10</v>
      </c>
      <c r="C32" s="46"/>
      <c r="D32" s="46"/>
      <c r="E32" s="46"/>
      <c r="F32" s="46"/>
      <c r="G32" s="46"/>
      <c r="H32" s="46"/>
    </row>
  </sheetData>
  <sortState ref="A11:XFD28">
    <sortCondition ref="A28"/>
  </sortState>
  <mergeCells count="29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L31:AA31"/>
    <mergeCell ref="I28:AB28"/>
    <mergeCell ref="I9:K9"/>
    <mergeCell ref="L9:N9"/>
    <mergeCell ref="O9:Q9"/>
    <mergeCell ref="R9:T9"/>
    <mergeCell ref="U9:W9"/>
    <mergeCell ref="X9:X10"/>
    <mergeCell ref="Y9:Y10"/>
    <mergeCell ref="Z9:Z10"/>
    <mergeCell ref="AA9:AA10"/>
    <mergeCell ref="AB9:AB10"/>
    <mergeCell ref="L30:AA30"/>
  </mergeCells>
  <pageMargins left="0" right="0" top="0" bottom="0" header="0.31496062992125984" footer="0.31496062992125984"/>
  <pageSetup paperSize="9" scale="4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8" zoomScale="80" zoomScaleNormal="80" workbookViewId="0">
      <selection activeCell="B8" sqref="B8"/>
    </sheetView>
  </sheetViews>
  <sheetFormatPr defaultRowHeight="15" x14ac:dyDescent="0.25"/>
  <cols>
    <col min="1" max="1" width="3.85546875" style="9" customWidth="1"/>
    <col min="2" max="2" width="23.7109375" style="9" customWidth="1"/>
    <col min="3" max="3" width="4.5703125" style="9" hidden="1" customWidth="1"/>
    <col min="4" max="4" width="6.28515625" style="9" customWidth="1"/>
    <col min="5" max="5" width="51.5703125" style="9" customWidth="1"/>
    <col min="6" max="6" width="4" style="9" hidden="1" customWidth="1"/>
    <col min="7" max="7" width="14.85546875" style="9" hidden="1" customWidth="1"/>
    <col min="8" max="8" width="24.425781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140625" style="9" customWidth="1"/>
    <col min="16" max="16" width="9.7109375" style="9" customWidth="1"/>
    <col min="17" max="17" width="3.42578125" style="9" customWidth="1"/>
    <col min="18" max="18" width="7.140625" style="9" customWidth="1"/>
    <col min="19" max="19" width="9.7109375" style="9" customWidth="1"/>
    <col min="20" max="20" width="3.42578125" style="9" customWidth="1"/>
    <col min="21" max="21" width="7.7109375" style="9" customWidth="1"/>
    <col min="22" max="22" width="9.7109375" style="9" customWidth="1"/>
    <col min="23" max="25" width="3.42578125" style="9" customWidth="1"/>
    <col min="26" max="26" width="7.42578125" style="9" customWidth="1"/>
    <col min="27" max="27" width="9.7109375" style="9" customWidth="1"/>
    <col min="28" max="28" width="5.7109375" style="9" customWidth="1"/>
    <col min="29" max="16384" width="9.140625" style="9"/>
  </cols>
  <sheetData>
    <row r="1" spans="1:32" ht="29.25" x14ac:dyDescent="0.25">
      <c r="A1" s="428" t="s">
        <v>766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79"/>
      <c r="AC1" s="79"/>
      <c r="AD1" s="79"/>
      <c r="AE1" s="79"/>
      <c r="AF1" s="79"/>
    </row>
    <row r="2" spans="1:32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79"/>
      <c r="AC2" s="79"/>
      <c r="AD2" s="79"/>
      <c r="AE2" s="79"/>
      <c r="AF2" s="79"/>
    </row>
    <row r="3" spans="1:32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79"/>
      <c r="AC3" s="79"/>
      <c r="AD3" s="79"/>
      <c r="AE3" s="79"/>
      <c r="AF3" s="79"/>
    </row>
    <row r="4" spans="1:32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32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32" s="46" customFormat="1" ht="18.75" x14ac:dyDescent="0.3">
      <c r="A6" s="388" t="s">
        <v>707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</row>
    <row r="7" spans="1:32" s="51" customFormat="1" ht="40.5" customHeight="1" x14ac:dyDescent="0.25">
      <c r="A7" s="389" t="s">
        <v>916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</row>
    <row r="8" spans="1:32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Z8" s="390" t="s">
        <v>649</v>
      </c>
      <c r="AA8" s="390"/>
    </row>
    <row r="9" spans="1:32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771</v>
      </c>
      <c r="M9" s="420"/>
      <c r="N9" s="420"/>
      <c r="O9" s="420" t="s">
        <v>49</v>
      </c>
      <c r="P9" s="420"/>
      <c r="Q9" s="420"/>
      <c r="R9" s="420" t="s">
        <v>48</v>
      </c>
      <c r="S9" s="420"/>
      <c r="T9" s="420"/>
      <c r="U9" s="420" t="s">
        <v>772</v>
      </c>
      <c r="V9" s="420"/>
      <c r="W9" s="420"/>
      <c r="X9" s="421" t="s">
        <v>52</v>
      </c>
      <c r="Y9" s="421" t="s">
        <v>47</v>
      </c>
      <c r="Z9" s="412" t="s">
        <v>46</v>
      </c>
      <c r="AA9" s="416" t="s">
        <v>45</v>
      </c>
      <c r="AB9" s="418" t="s">
        <v>53</v>
      </c>
    </row>
    <row r="10" spans="1:32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181" t="s">
        <v>44</v>
      </c>
      <c r="S10" s="182" t="s">
        <v>43</v>
      </c>
      <c r="T10" s="183" t="s">
        <v>42</v>
      </c>
      <c r="U10" s="181" t="s">
        <v>44</v>
      </c>
      <c r="V10" s="182" t="s">
        <v>43</v>
      </c>
      <c r="W10" s="183" t="s">
        <v>42</v>
      </c>
      <c r="X10" s="422"/>
      <c r="Y10" s="422"/>
      <c r="Z10" s="413"/>
      <c r="AA10" s="417"/>
      <c r="AB10" s="419"/>
    </row>
    <row r="11" spans="1:32" s="125" customFormat="1" ht="58.5" customHeight="1" x14ac:dyDescent="0.25">
      <c r="A11" s="184">
        <f t="shared" ref="A11:A27" si="0">RANK(AA11,AA$11:AA$28,0)</f>
        <v>1</v>
      </c>
      <c r="B11" s="192" t="s">
        <v>635</v>
      </c>
      <c r="C11" s="186" t="s">
        <v>349</v>
      </c>
      <c r="D11" s="189">
        <v>2</v>
      </c>
      <c r="E11" s="192" t="s">
        <v>636</v>
      </c>
      <c r="F11" s="186" t="s">
        <v>358</v>
      </c>
      <c r="G11" s="189" t="s">
        <v>353</v>
      </c>
      <c r="H11" s="189" t="s">
        <v>31</v>
      </c>
      <c r="I11" s="190">
        <v>193</v>
      </c>
      <c r="J11" s="191">
        <f t="shared" ref="J11:J21" si="1">I11/2.8</f>
        <v>68.928571428571431</v>
      </c>
      <c r="K11" s="184">
        <f t="shared" ref="K11:K27" si="2">RANK(J11,J$11:J$28,0)</f>
        <v>1</v>
      </c>
      <c r="L11" s="190">
        <v>192.5</v>
      </c>
      <c r="M11" s="191">
        <f t="shared" ref="M11:M21" si="3">L11/2.8</f>
        <v>68.75</v>
      </c>
      <c r="N11" s="184">
        <f t="shared" ref="N11:N27" si="4">RANK(M11,M$11:M$28,0)</f>
        <v>1</v>
      </c>
      <c r="O11" s="190">
        <v>195</v>
      </c>
      <c r="P11" s="191">
        <f t="shared" ref="P11:P21" si="5">O11/2.8</f>
        <v>69.642857142857153</v>
      </c>
      <c r="Q11" s="184">
        <f t="shared" ref="Q11:Q27" si="6">RANK(P11,P$11:P$28,0)</f>
        <v>1</v>
      </c>
      <c r="R11" s="190">
        <v>198</v>
      </c>
      <c r="S11" s="191">
        <f t="shared" ref="S11:S21" si="7">R11/2.8</f>
        <v>70.714285714285722</v>
      </c>
      <c r="T11" s="184">
        <f t="shared" ref="T11:T27" si="8">RANK(S11,S$11:S$28,0)</f>
        <v>1</v>
      </c>
      <c r="U11" s="190">
        <v>193</v>
      </c>
      <c r="V11" s="191">
        <f t="shared" ref="V11:V21" si="9">U11/2.8</f>
        <v>68.928571428571431</v>
      </c>
      <c r="W11" s="184">
        <f t="shared" ref="W11:W27" si="10">RANK(V11,V$11:V$28,0)</f>
        <v>1</v>
      </c>
      <c r="X11" s="184"/>
      <c r="Y11" s="184"/>
      <c r="Z11" s="190">
        <f t="shared" ref="Z11:Z27" si="11">L11+U11+I11+O11+R11</f>
        <v>971.5</v>
      </c>
      <c r="AA11" s="191">
        <f t="shared" ref="AA11:AA27" si="12">(M11+V11+J11+P11+S11)/5</f>
        <v>69.392857142857153</v>
      </c>
      <c r="AB11" s="157">
        <v>2</v>
      </c>
    </row>
    <row r="12" spans="1:32" s="125" customFormat="1" ht="58.5" customHeight="1" x14ac:dyDescent="0.25">
      <c r="A12" s="184">
        <f t="shared" si="0"/>
        <v>2</v>
      </c>
      <c r="B12" s="185" t="s">
        <v>907</v>
      </c>
      <c r="C12" s="186" t="s">
        <v>11</v>
      </c>
      <c r="D12" s="189" t="s">
        <v>7</v>
      </c>
      <c r="E12" s="188" t="s">
        <v>898</v>
      </c>
      <c r="F12" s="186" t="s">
        <v>108</v>
      </c>
      <c r="G12" s="189" t="s">
        <v>102</v>
      </c>
      <c r="H12" s="189" t="s">
        <v>105</v>
      </c>
      <c r="I12" s="190">
        <v>184.5</v>
      </c>
      <c r="J12" s="191">
        <f t="shared" si="1"/>
        <v>65.892857142857153</v>
      </c>
      <c r="K12" s="184">
        <f t="shared" si="2"/>
        <v>4</v>
      </c>
      <c r="L12" s="190">
        <v>187.5</v>
      </c>
      <c r="M12" s="191">
        <f t="shared" si="3"/>
        <v>66.964285714285722</v>
      </c>
      <c r="N12" s="184">
        <f t="shared" si="4"/>
        <v>2</v>
      </c>
      <c r="O12" s="190">
        <v>187.5</v>
      </c>
      <c r="P12" s="191">
        <f t="shared" si="5"/>
        <v>66.964285714285722</v>
      </c>
      <c r="Q12" s="184">
        <f t="shared" si="6"/>
        <v>3</v>
      </c>
      <c r="R12" s="190">
        <v>185</v>
      </c>
      <c r="S12" s="191">
        <f t="shared" si="7"/>
        <v>66.071428571428569</v>
      </c>
      <c r="T12" s="184">
        <f t="shared" si="8"/>
        <v>4</v>
      </c>
      <c r="U12" s="190">
        <v>187.5</v>
      </c>
      <c r="V12" s="191">
        <f t="shared" si="9"/>
        <v>66.964285714285722</v>
      </c>
      <c r="W12" s="184">
        <f t="shared" si="10"/>
        <v>2</v>
      </c>
      <c r="X12" s="184"/>
      <c r="Y12" s="184"/>
      <c r="Z12" s="190">
        <f t="shared" si="11"/>
        <v>932</v>
      </c>
      <c r="AA12" s="191">
        <f t="shared" si="12"/>
        <v>66.571428571428584</v>
      </c>
      <c r="AB12" s="157">
        <v>2</v>
      </c>
    </row>
    <row r="13" spans="1:32" s="125" customFormat="1" ht="58.5" customHeight="1" x14ac:dyDescent="0.25">
      <c r="A13" s="184">
        <f t="shared" si="0"/>
        <v>3</v>
      </c>
      <c r="B13" s="188" t="s">
        <v>910</v>
      </c>
      <c r="C13" s="186" t="s">
        <v>470</v>
      </c>
      <c r="D13" s="189">
        <v>1</v>
      </c>
      <c r="E13" s="192" t="s">
        <v>911</v>
      </c>
      <c r="F13" s="186" t="s">
        <v>472</v>
      </c>
      <c r="G13" s="189" t="s">
        <v>196</v>
      </c>
      <c r="H13" s="189" t="s">
        <v>198</v>
      </c>
      <c r="I13" s="190">
        <v>182</v>
      </c>
      <c r="J13" s="191">
        <f t="shared" si="1"/>
        <v>65</v>
      </c>
      <c r="K13" s="184">
        <f t="shared" si="2"/>
        <v>6</v>
      </c>
      <c r="L13" s="190">
        <v>187.5</v>
      </c>
      <c r="M13" s="191">
        <f t="shared" si="3"/>
        <v>66.964285714285722</v>
      </c>
      <c r="N13" s="184">
        <f t="shared" si="4"/>
        <v>2</v>
      </c>
      <c r="O13" s="190">
        <v>187</v>
      </c>
      <c r="P13" s="191">
        <f t="shared" si="5"/>
        <v>66.785714285714292</v>
      </c>
      <c r="Q13" s="184">
        <f t="shared" si="6"/>
        <v>4</v>
      </c>
      <c r="R13" s="190">
        <v>186</v>
      </c>
      <c r="S13" s="191">
        <f t="shared" si="7"/>
        <v>66.428571428571431</v>
      </c>
      <c r="T13" s="184">
        <f t="shared" si="8"/>
        <v>3</v>
      </c>
      <c r="U13" s="190">
        <v>186</v>
      </c>
      <c r="V13" s="191">
        <f t="shared" si="9"/>
        <v>66.428571428571431</v>
      </c>
      <c r="W13" s="184">
        <f t="shared" si="10"/>
        <v>3</v>
      </c>
      <c r="X13" s="184"/>
      <c r="Y13" s="184"/>
      <c r="Z13" s="190">
        <f t="shared" si="11"/>
        <v>928.5</v>
      </c>
      <c r="AA13" s="191">
        <f t="shared" si="12"/>
        <v>66.321428571428584</v>
      </c>
      <c r="AB13" s="157">
        <v>2</v>
      </c>
    </row>
    <row r="14" spans="1:32" s="125" customFormat="1" ht="58.5" customHeight="1" x14ac:dyDescent="0.25">
      <c r="A14" s="184">
        <f t="shared" si="0"/>
        <v>4</v>
      </c>
      <c r="B14" s="188" t="s">
        <v>914</v>
      </c>
      <c r="C14" s="186" t="s">
        <v>193</v>
      </c>
      <c r="D14" s="189">
        <v>3</v>
      </c>
      <c r="E14" s="192" t="s">
        <v>915</v>
      </c>
      <c r="F14" s="186" t="s">
        <v>195</v>
      </c>
      <c r="G14" s="189" t="s">
        <v>196</v>
      </c>
      <c r="H14" s="189" t="s">
        <v>198</v>
      </c>
      <c r="I14" s="190">
        <v>185.5</v>
      </c>
      <c r="J14" s="191">
        <f t="shared" si="1"/>
        <v>66.25</v>
      </c>
      <c r="K14" s="184">
        <f t="shared" si="2"/>
        <v>2</v>
      </c>
      <c r="L14" s="190">
        <v>184.5</v>
      </c>
      <c r="M14" s="191">
        <f t="shared" si="3"/>
        <v>65.892857142857153</v>
      </c>
      <c r="N14" s="184">
        <f t="shared" si="4"/>
        <v>5</v>
      </c>
      <c r="O14" s="190">
        <v>189</v>
      </c>
      <c r="P14" s="191">
        <f t="shared" si="5"/>
        <v>67.5</v>
      </c>
      <c r="Q14" s="184">
        <f t="shared" si="6"/>
        <v>2</v>
      </c>
      <c r="R14" s="190">
        <v>183.5</v>
      </c>
      <c r="S14" s="191">
        <f t="shared" si="7"/>
        <v>65.535714285714292</v>
      </c>
      <c r="T14" s="184">
        <f t="shared" si="8"/>
        <v>5</v>
      </c>
      <c r="U14" s="190">
        <v>186</v>
      </c>
      <c r="V14" s="191">
        <f t="shared" si="9"/>
        <v>66.428571428571431</v>
      </c>
      <c r="W14" s="184">
        <f t="shared" si="10"/>
        <v>3</v>
      </c>
      <c r="X14" s="184"/>
      <c r="Y14" s="184"/>
      <c r="Z14" s="190">
        <f t="shared" si="11"/>
        <v>928.5</v>
      </c>
      <c r="AA14" s="191">
        <f t="shared" si="12"/>
        <v>66.321428571428569</v>
      </c>
      <c r="AB14" s="157">
        <v>2</v>
      </c>
    </row>
    <row r="15" spans="1:32" s="125" customFormat="1" ht="58.5" customHeight="1" x14ac:dyDescent="0.25">
      <c r="A15" s="184">
        <f t="shared" si="0"/>
        <v>5</v>
      </c>
      <c r="B15" s="188" t="s">
        <v>905</v>
      </c>
      <c r="C15" s="186" t="s">
        <v>516</v>
      </c>
      <c r="D15" s="189" t="s">
        <v>6</v>
      </c>
      <c r="E15" s="192" t="s">
        <v>906</v>
      </c>
      <c r="F15" s="186" t="s">
        <v>17</v>
      </c>
      <c r="G15" s="189" t="s">
        <v>561</v>
      </c>
      <c r="H15" s="189" t="s">
        <v>493</v>
      </c>
      <c r="I15" s="190">
        <v>184</v>
      </c>
      <c r="J15" s="191">
        <f t="shared" si="1"/>
        <v>65.714285714285722</v>
      </c>
      <c r="K15" s="184">
        <f t="shared" si="2"/>
        <v>5</v>
      </c>
      <c r="L15" s="190">
        <v>187</v>
      </c>
      <c r="M15" s="191">
        <f t="shared" si="3"/>
        <v>66.785714285714292</v>
      </c>
      <c r="N15" s="184">
        <f t="shared" si="4"/>
        <v>4</v>
      </c>
      <c r="O15" s="190">
        <v>181</v>
      </c>
      <c r="P15" s="191">
        <f t="shared" si="5"/>
        <v>64.642857142857153</v>
      </c>
      <c r="Q15" s="184">
        <f t="shared" si="6"/>
        <v>7</v>
      </c>
      <c r="R15" s="190">
        <v>188.5</v>
      </c>
      <c r="S15" s="191">
        <f t="shared" si="7"/>
        <v>67.321428571428569</v>
      </c>
      <c r="T15" s="184">
        <f t="shared" si="8"/>
        <v>2</v>
      </c>
      <c r="U15" s="190">
        <v>180</v>
      </c>
      <c r="V15" s="191">
        <f t="shared" si="9"/>
        <v>64.285714285714292</v>
      </c>
      <c r="W15" s="184">
        <f t="shared" si="10"/>
        <v>11</v>
      </c>
      <c r="X15" s="184"/>
      <c r="Y15" s="184"/>
      <c r="Z15" s="190">
        <f t="shared" si="11"/>
        <v>920.5</v>
      </c>
      <c r="AA15" s="191">
        <f t="shared" si="12"/>
        <v>65.75</v>
      </c>
      <c r="AB15" s="157">
        <v>2</v>
      </c>
    </row>
    <row r="16" spans="1:32" s="125" customFormat="1" ht="58.5" customHeight="1" x14ac:dyDescent="0.25">
      <c r="A16" s="184">
        <f t="shared" si="0"/>
        <v>6</v>
      </c>
      <c r="B16" s="193" t="s">
        <v>935</v>
      </c>
      <c r="C16" s="186" t="s">
        <v>11</v>
      </c>
      <c r="D16" s="189" t="s">
        <v>7</v>
      </c>
      <c r="E16" s="188" t="s">
        <v>898</v>
      </c>
      <c r="F16" s="186" t="s">
        <v>108</v>
      </c>
      <c r="G16" s="189" t="s">
        <v>102</v>
      </c>
      <c r="H16" s="189" t="s">
        <v>105</v>
      </c>
      <c r="I16" s="190">
        <v>182</v>
      </c>
      <c r="J16" s="191">
        <f t="shared" si="1"/>
        <v>65</v>
      </c>
      <c r="K16" s="184">
        <f t="shared" si="2"/>
        <v>6</v>
      </c>
      <c r="L16" s="190">
        <v>181.5</v>
      </c>
      <c r="M16" s="191">
        <f t="shared" si="3"/>
        <v>64.821428571428569</v>
      </c>
      <c r="N16" s="184">
        <f t="shared" si="4"/>
        <v>8</v>
      </c>
      <c r="O16" s="190">
        <v>186</v>
      </c>
      <c r="P16" s="191">
        <f t="shared" si="5"/>
        <v>66.428571428571431</v>
      </c>
      <c r="Q16" s="184">
        <f t="shared" si="6"/>
        <v>5</v>
      </c>
      <c r="R16" s="190">
        <v>181.5</v>
      </c>
      <c r="S16" s="191">
        <f t="shared" si="7"/>
        <v>64.821428571428569</v>
      </c>
      <c r="T16" s="184">
        <f t="shared" si="8"/>
        <v>6</v>
      </c>
      <c r="U16" s="190">
        <v>184</v>
      </c>
      <c r="V16" s="191">
        <f t="shared" si="9"/>
        <v>65.714285714285722</v>
      </c>
      <c r="W16" s="184">
        <f t="shared" si="10"/>
        <v>5</v>
      </c>
      <c r="X16" s="184"/>
      <c r="Y16" s="184"/>
      <c r="Z16" s="190">
        <f t="shared" si="11"/>
        <v>915</v>
      </c>
      <c r="AA16" s="191">
        <f t="shared" si="12"/>
        <v>65.357142857142861</v>
      </c>
      <c r="AB16" s="157">
        <v>2</v>
      </c>
    </row>
    <row r="17" spans="1:28" s="125" customFormat="1" ht="58.5" customHeight="1" x14ac:dyDescent="0.25">
      <c r="A17" s="184">
        <f t="shared" si="0"/>
        <v>7</v>
      </c>
      <c r="B17" s="188" t="s">
        <v>912</v>
      </c>
      <c r="C17" s="186" t="s">
        <v>284</v>
      </c>
      <c r="D17" s="189" t="s">
        <v>6</v>
      </c>
      <c r="E17" s="192" t="s">
        <v>913</v>
      </c>
      <c r="F17" s="186" t="s">
        <v>777</v>
      </c>
      <c r="G17" s="189" t="s">
        <v>288</v>
      </c>
      <c r="H17" s="189" t="s">
        <v>288</v>
      </c>
      <c r="I17" s="190">
        <v>180.5</v>
      </c>
      <c r="J17" s="191">
        <f t="shared" si="1"/>
        <v>64.464285714285722</v>
      </c>
      <c r="K17" s="184">
        <f t="shared" si="2"/>
        <v>9</v>
      </c>
      <c r="L17" s="190">
        <v>184</v>
      </c>
      <c r="M17" s="191">
        <f t="shared" si="3"/>
        <v>65.714285714285722</v>
      </c>
      <c r="N17" s="184">
        <f t="shared" si="4"/>
        <v>6</v>
      </c>
      <c r="O17" s="190">
        <v>184.5</v>
      </c>
      <c r="P17" s="191">
        <f t="shared" si="5"/>
        <v>65.892857142857153</v>
      </c>
      <c r="Q17" s="184">
        <f t="shared" si="6"/>
        <v>6</v>
      </c>
      <c r="R17" s="190">
        <v>181</v>
      </c>
      <c r="S17" s="191">
        <f t="shared" si="7"/>
        <v>64.642857142857153</v>
      </c>
      <c r="T17" s="184">
        <f t="shared" si="8"/>
        <v>7</v>
      </c>
      <c r="U17" s="190">
        <v>182</v>
      </c>
      <c r="V17" s="191">
        <f t="shared" si="9"/>
        <v>65</v>
      </c>
      <c r="W17" s="184">
        <f t="shared" si="10"/>
        <v>6</v>
      </c>
      <c r="X17" s="184"/>
      <c r="Y17" s="184"/>
      <c r="Z17" s="190">
        <f t="shared" si="11"/>
        <v>912</v>
      </c>
      <c r="AA17" s="191">
        <f t="shared" si="12"/>
        <v>65.142857142857153</v>
      </c>
      <c r="AB17" s="157">
        <v>2</v>
      </c>
    </row>
    <row r="18" spans="1:28" s="125" customFormat="1" ht="58.5" customHeight="1" x14ac:dyDescent="0.25">
      <c r="A18" s="184">
        <f t="shared" si="0"/>
        <v>8</v>
      </c>
      <c r="B18" s="185" t="s">
        <v>939</v>
      </c>
      <c r="C18" s="186" t="s">
        <v>11</v>
      </c>
      <c r="D18" s="187" t="s">
        <v>7</v>
      </c>
      <c r="E18" s="192" t="s">
        <v>792</v>
      </c>
      <c r="F18" s="186" t="s">
        <v>119</v>
      </c>
      <c r="G18" s="189" t="s">
        <v>102</v>
      </c>
      <c r="H18" s="189" t="s">
        <v>105</v>
      </c>
      <c r="I18" s="190">
        <v>185</v>
      </c>
      <c r="J18" s="191">
        <f t="shared" si="1"/>
        <v>66.071428571428569</v>
      </c>
      <c r="K18" s="184">
        <f t="shared" si="2"/>
        <v>3</v>
      </c>
      <c r="L18" s="190">
        <v>178</v>
      </c>
      <c r="M18" s="191">
        <f t="shared" si="3"/>
        <v>63.571428571428577</v>
      </c>
      <c r="N18" s="184">
        <f t="shared" si="4"/>
        <v>10</v>
      </c>
      <c r="O18" s="190">
        <v>179</v>
      </c>
      <c r="P18" s="191">
        <f t="shared" si="5"/>
        <v>63.928571428571431</v>
      </c>
      <c r="Q18" s="184">
        <f t="shared" si="6"/>
        <v>9</v>
      </c>
      <c r="R18" s="190">
        <v>181</v>
      </c>
      <c r="S18" s="191">
        <f t="shared" si="7"/>
        <v>64.642857142857153</v>
      </c>
      <c r="T18" s="184">
        <f t="shared" si="8"/>
        <v>7</v>
      </c>
      <c r="U18" s="190">
        <v>181.5</v>
      </c>
      <c r="V18" s="191">
        <f t="shared" si="9"/>
        <v>64.821428571428569</v>
      </c>
      <c r="W18" s="184">
        <f t="shared" si="10"/>
        <v>8</v>
      </c>
      <c r="X18" s="184"/>
      <c r="Y18" s="184"/>
      <c r="Z18" s="190">
        <f t="shared" si="11"/>
        <v>904.5</v>
      </c>
      <c r="AA18" s="191">
        <f t="shared" si="12"/>
        <v>64.607142857142861</v>
      </c>
      <c r="AB18" s="157">
        <v>3</v>
      </c>
    </row>
    <row r="19" spans="1:28" s="125" customFormat="1" ht="58.5" customHeight="1" x14ac:dyDescent="0.25">
      <c r="A19" s="184">
        <f t="shared" si="0"/>
        <v>9</v>
      </c>
      <c r="B19" s="188" t="s">
        <v>631</v>
      </c>
      <c r="C19" s="186" t="s">
        <v>41</v>
      </c>
      <c r="D19" s="189">
        <v>2</v>
      </c>
      <c r="E19" s="194" t="s">
        <v>632</v>
      </c>
      <c r="F19" s="186" t="s">
        <v>40</v>
      </c>
      <c r="G19" s="189" t="s">
        <v>288</v>
      </c>
      <c r="H19" s="189" t="s">
        <v>288</v>
      </c>
      <c r="I19" s="190">
        <v>179.5</v>
      </c>
      <c r="J19" s="191">
        <f t="shared" si="1"/>
        <v>64.107142857142861</v>
      </c>
      <c r="K19" s="184">
        <f t="shared" si="2"/>
        <v>10</v>
      </c>
      <c r="L19" s="190">
        <v>182</v>
      </c>
      <c r="M19" s="191">
        <f t="shared" si="3"/>
        <v>65</v>
      </c>
      <c r="N19" s="184">
        <f t="shared" si="4"/>
        <v>7</v>
      </c>
      <c r="O19" s="190">
        <v>180</v>
      </c>
      <c r="P19" s="191">
        <f t="shared" si="5"/>
        <v>64.285714285714292</v>
      </c>
      <c r="Q19" s="184">
        <f t="shared" si="6"/>
        <v>8</v>
      </c>
      <c r="R19" s="190">
        <v>178.5</v>
      </c>
      <c r="S19" s="191">
        <f t="shared" si="7"/>
        <v>63.750000000000007</v>
      </c>
      <c r="T19" s="184">
        <f t="shared" si="8"/>
        <v>10</v>
      </c>
      <c r="U19" s="190">
        <v>182</v>
      </c>
      <c r="V19" s="191">
        <f t="shared" si="9"/>
        <v>65</v>
      </c>
      <c r="W19" s="184">
        <f t="shared" si="10"/>
        <v>6</v>
      </c>
      <c r="X19" s="184"/>
      <c r="Y19" s="184"/>
      <c r="Z19" s="190">
        <f t="shared" si="11"/>
        <v>902</v>
      </c>
      <c r="AA19" s="191">
        <f t="shared" si="12"/>
        <v>64.428571428571431</v>
      </c>
      <c r="AB19" s="157">
        <v>3</v>
      </c>
    </row>
    <row r="20" spans="1:28" s="125" customFormat="1" ht="58.5" customHeight="1" x14ac:dyDescent="0.25">
      <c r="A20" s="184">
        <f t="shared" si="0"/>
        <v>10</v>
      </c>
      <c r="B20" s="188" t="s">
        <v>896</v>
      </c>
      <c r="C20" s="186" t="s">
        <v>514</v>
      </c>
      <c r="D20" s="189" t="s">
        <v>6</v>
      </c>
      <c r="E20" s="192" t="s">
        <v>897</v>
      </c>
      <c r="F20" s="186" t="s">
        <v>560</v>
      </c>
      <c r="G20" s="189" t="s">
        <v>67</v>
      </c>
      <c r="H20" s="189" t="s">
        <v>493</v>
      </c>
      <c r="I20" s="190">
        <v>179</v>
      </c>
      <c r="J20" s="191">
        <f t="shared" si="1"/>
        <v>63.928571428571431</v>
      </c>
      <c r="K20" s="184">
        <f t="shared" si="2"/>
        <v>11</v>
      </c>
      <c r="L20" s="190">
        <v>177.5</v>
      </c>
      <c r="M20" s="191">
        <f t="shared" si="3"/>
        <v>63.392857142857146</v>
      </c>
      <c r="N20" s="184">
        <f t="shared" si="4"/>
        <v>11</v>
      </c>
      <c r="O20" s="190">
        <v>176</v>
      </c>
      <c r="P20" s="191">
        <f t="shared" si="5"/>
        <v>62.857142857142861</v>
      </c>
      <c r="Q20" s="184">
        <f t="shared" si="6"/>
        <v>10</v>
      </c>
      <c r="R20" s="190">
        <v>176.5</v>
      </c>
      <c r="S20" s="191">
        <f t="shared" si="7"/>
        <v>63.035714285714292</v>
      </c>
      <c r="T20" s="184">
        <f t="shared" si="8"/>
        <v>11</v>
      </c>
      <c r="U20" s="190">
        <v>181.5</v>
      </c>
      <c r="V20" s="191">
        <f t="shared" si="9"/>
        <v>64.821428571428569</v>
      </c>
      <c r="W20" s="184">
        <f t="shared" si="10"/>
        <v>8</v>
      </c>
      <c r="X20" s="184"/>
      <c r="Y20" s="184"/>
      <c r="Z20" s="190">
        <f t="shared" si="11"/>
        <v>890.5</v>
      </c>
      <c r="AA20" s="191">
        <f t="shared" si="12"/>
        <v>63.607142857142868</v>
      </c>
      <c r="AB20" s="157" t="s">
        <v>6</v>
      </c>
    </row>
    <row r="21" spans="1:28" s="125" customFormat="1" ht="58.5" customHeight="1" x14ac:dyDescent="0.25">
      <c r="A21" s="184">
        <f t="shared" si="0"/>
        <v>11</v>
      </c>
      <c r="B21" s="188" t="s">
        <v>901</v>
      </c>
      <c r="C21" s="195" t="s">
        <v>312</v>
      </c>
      <c r="D21" s="196" t="s">
        <v>7</v>
      </c>
      <c r="E21" s="192" t="s">
        <v>902</v>
      </c>
      <c r="F21" s="195" t="s">
        <v>302</v>
      </c>
      <c r="G21" s="196" t="s">
        <v>296</v>
      </c>
      <c r="H21" s="189" t="s">
        <v>82</v>
      </c>
      <c r="I21" s="190">
        <v>179</v>
      </c>
      <c r="J21" s="191">
        <f t="shared" si="1"/>
        <v>63.928571428571431</v>
      </c>
      <c r="K21" s="184">
        <f t="shared" si="2"/>
        <v>11</v>
      </c>
      <c r="L21" s="190">
        <v>175</v>
      </c>
      <c r="M21" s="191">
        <f t="shared" si="3"/>
        <v>62.500000000000007</v>
      </c>
      <c r="N21" s="184">
        <f t="shared" si="4"/>
        <v>12</v>
      </c>
      <c r="O21" s="190">
        <v>171.5</v>
      </c>
      <c r="P21" s="191">
        <f t="shared" si="5"/>
        <v>61.250000000000007</v>
      </c>
      <c r="Q21" s="184">
        <f t="shared" si="6"/>
        <v>17</v>
      </c>
      <c r="R21" s="190">
        <v>179</v>
      </c>
      <c r="S21" s="191">
        <f t="shared" si="7"/>
        <v>63.928571428571431</v>
      </c>
      <c r="T21" s="184">
        <f t="shared" si="8"/>
        <v>9</v>
      </c>
      <c r="U21" s="190">
        <v>177.5</v>
      </c>
      <c r="V21" s="191">
        <f t="shared" si="9"/>
        <v>63.392857142857146</v>
      </c>
      <c r="W21" s="184">
        <f t="shared" si="10"/>
        <v>13</v>
      </c>
      <c r="X21" s="184"/>
      <c r="Y21" s="184"/>
      <c r="Z21" s="190">
        <f t="shared" si="11"/>
        <v>882</v>
      </c>
      <c r="AA21" s="191">
        <f t="shared" si="12"/>
        <v>63</v>
      </c>
      <c r="AB21" s="157" t="s">
        <v>6</v>
      </c>
    </row>
    <row r="22" spans="1:28" s="125" customFormat="1" ht="58.5" customHeight="1" x14ac:dyDescent="0.25">
      <c r="A22" s="184">
        <f t="shared" si="0"/>
        <v>12</v>
      </c>
      <c r="B22" s="185" t="s">
        <v>938</v>
      </c>
      <c r="C22" s="186" t="s">
        <v>210</v>
      </c>
      <c r="D22" s="187" t="s">
        <v>7</v>
      </c>
      <c r="E22" s="192" t="s">
        <v>891</v>
      </c>
      <c r="F22" s="186" t="s">
        <v>118</v>
      </c>
      <c r="G22" s="189" t="s">
        <v>102</v>
      </c>
      <c r="H22" s="189" t="s">
        <v>105</v>
      </c>
      <c r="I22" s="190">
        <v>182</v>
      </c>
      <c r="J22" s="191">
        <f>I22/2.8-0.5</f>
        <v>64.5</v>
      </c>
      <c r="K22" s="184">
        <f t="shared" si="2"/>
        <v>8</v>
      </c>
      <c r="L22" s="190">
        <v>173.5</v>
      </c>
      <c r="M22" s="191">
        <f>L22/2.8-0.5</f>
        <v>61.464285714285715</v>
      </c>
      <c r="N22" s="184">
        <f t="shared" si="4"/>
        <v>13</v>
      </c>
      <c r="O22" s="190">
        <v>174.5</v>
      </c>
      <c r="P22" s="191">
        <f>O22/2.8-0.5</f>
        <v>61.821428571428577</v>
      </c>
      <c r="Q22" s="184">
        <f t="shared" si="6"/>
        <v>15</v>
      </c>
      <c r="R22" s="190">
        <v>176</v>
      </c>
      <c r="S22" s="191">
        <f>R22/2.8-0.5</f>
        <v>62.357142857142861</v>
      </c>
      <c r="T22" s="184">
        <f t="shared" si="8"/>
        <v>12</v>
      </c>
      <c r="U22" s="190">
        <v>181.5</v>
      </c>
      <c r="V22" s="191">
        <f>U22/2.8-0.5</f>
        <v>64.321428571428569</v>
      </c>
      <c r="W22" s="184">
        <f t="shared" si="10"/>
        <v>10</v>
      </c>
      <c r="X22" s="184"/>
      <c r="Y22" s="184">
        <v>1</v>
      </c>
      <c r="Z22" s="190">
        <f t="shared" si="11"/>
        <v>887.5</v>
      </c>
      <c r="AA22" s="191">
        <f t="shared" si="12"/>
        <v>62.892857142857146</v>
      </c>
      <c r="AB22" s="157"/>
    </row>
    <row r="23" spans="1:28" s="125" customFormat="1" ht="58.5" customHeight="1" x14ac:dyDescent="0.25">
      <c r="A23" s="184">
        <f t="shared" si="0"/>
        <v>13</v>
      </c>
      <c r="B23" s="185" t="s">
        <v>899</v>
      </c>
      <c r="C23" s="229" t="s">
        <v>114</v>
      </c>
      <c r="D23" s="189" t="s">
        <v>6</v>
      </c>
      <c r="E23" s="192" t="s">
        <v>900</v>
      </c>
      <c r="F23" s="186" t="s">
        <v>209</v>
      </c>
      <c r="G23" s="189" t="s">
        <v>363</v>
      </c>
      <c r="H23" s="189" t="s">
        <v>105</v>
      </c>
      <c r="I23" s="190">
        <v>178</v>
      </c>
      <c r="J23" s="191">
        <f>I23/2.8</f>
        <v>63.571428571428577</v>
      </c>
      <c r="K23" s="184">
        <f t="shared" si="2"/>
        <v>14</v>
      </c>
      <c r="L23" s="190">
        <v>181</v>
      </c>
      <c r="M23" s="191">
        <f>L23/2.8</f>
        <v>64.642857142857153</v>
      </c>
      <c r="N23" s="184">
        <f t="shared" si="4"/>
        <v>9</v>
      </c>
      <c r="O23" s="190">
        <v>173.5</v>
      </c>
      <c r="P23" s="191">
        <f>O23/2.8</f>
        <v>61.964285714285715</v>
      </c>
      <c r="Q23" s="184">
        <f t="shared" si="6"/>
        <v>14</v>
      </c>
      <c r="R23" s="190">
        <v>169</v>
      </c>
      <c r="S23" s="191">
        <f>R23/2.8</f>
        <v>60.357142857142861</v>
      </c>
      <c r="T23" s="184">
        <f t="shared" si="8"/>
        <v>15</v>
      </c>
      <c r="U23" s="190">
        <v>177.5</v>
      </c>
      <c r="V23" s="191">
        <f>U23/2.8</f>
        <v>63.392857142857146</v>
      </c>
      <c r="W23" s="184">
        <f t="shared" si="10"/>
        <v>13</v>
      </c>
      <c r="X23" s="184"/>
      <c r="Y23" s="184"/>
      <c r="Z23" s="190">
        <f t="shared" si="11"/>
        <v>879</v>
      </c>
      <c r="AA23" s="191">
        <f t="shared" si="12"/>
        <v>62.785714285714292</v>
      </c>
      <c r="AB23" s="157"/>
    </row>
    <row r="24" spans="1:28" s="125" customFormat="1" ht="58.5" customHeight="1" x14ac:dyDescent="0.25">
      <c r="A24" s="184">
        <f t="shared" si="0"/>
        <v>14</v>
      </c>
      <c r="B24" s="188" t="s">
        <v>909</v>
      </c>
      <c r="C24" s="186" t="s">
        <v>504</v>
      </c>
      <c r="D24" s="189" t="s">
        <v>6</v>
      </c>
      <c r="E24" s="192" t="s">
        <v>897</v>
      </c>
      <c r="F24" s="186" t="s">
        <v>560</v>
      </c>
      <c r="G24" s="189" t="s">
        <v>67</v>
      </c>
      <c r="H24" s="189" t="s">
        <v>493</v>
      </c>
      <c r="I24" s="190">
        <v>178.5</v>
      </c>
      <c r="J24" s="191">
        <f>I24/2.8</f>
        <v>63.750000000000007</v>
      </c>
      <c r="K24" s="184">
        <f t="shared" si="2"/>
        <v>13</v>
      </c>
      <c r="L24" s="190">
        <v>171</v>
      </c>
      <c r="M24" s="191">
        <f>L24/2.8</f>
        <v>61.071428571428577</v>
      </c>
      <c r="N24" s="184">
        <f t="shared" si="4"/>
        <v>14</v>
      </c>
      <c r="O24" s="190">
        <v>175</v>
      </c>
      <c r="P24" s="191">
        <f>O24/2.8</f>
        <v>62.500000000000007</v>
      </c>
      <c r="Q24" s="184">
        <f t="shared" si="6"/>
        <v>11</v>
      </c>
      <c r="R24" s="190">
        <v>173</v>
      </c>
      <c r="S24" s="191">
        <f>R24/2.8</f>
        <v>61.785714285714292</v>
      </c>
      <c r="T24" s="184">
        <f t="shared" si="8"/>
        <v>14</v>
      </c>
      <c r="U24" s="190">
        <v>179.5</v>
      </c>
      <c r="V24" s="191">
        <f>U24/2.8</f>
        <v>64.107142857142861</v>
      </c>
      <c r="W24" s="184">
        <f t="shared" si="10"/>
        <v>12</v>
      </c>
      <c r="X24" s="184"/>
      <c r="Y24" s="184"/>
      <c r="Z24" s="190">
        <f t="shared" si="11"/>
        <v>877</v>
      </c>
      <c r="AA24" s="191">
        <f t="shared" si="12"/>
        <v>62.642857142857146</v>
      </c>
      <c r="AB24" s="157"/>
    </row>
    <row r="25" spans="1:28" s="125" customFormat="1" ht="58.5" customHeight="1" x14ac:dyDescent="0.25">
      <c r="A25" s="184">
        <f t="shared" si="0"/>
        <v>15</v>
      </c>
      <c r="B25" s="188" t="s">
        <v>894</v>
      </c>
      <c r="C25" s="186" t="s">
        <v>480</v>
      </c>
      <c r="D25" s="189">
        <v>3</v>
      </c>
      <c r="E25" s="192" t="s">
        <v>895</v>
      </c>
      <c r="F25" s="186" t="s">
        <v>484</v>
      </c>
      <c r="G25" s="189" t="s">
        <v>485</v>
      </c>
      <c r="H25" s="189" t="s">
        <v>31</v>
      </c>
      <c r="I25" s="190">
        <v>177.5</v>
      </c>
      <c r="J25" s="191">
        <f>I25/2.8</f>
        <v>63.392857142857146</v>
      </c>
      <c r="K25" s="184">
        <f t="shared" si="2"/>
        <v>15</v>
      </c>
      <c r="L25" s="190">
        <v>160</v>
      </c>
      <c r="M25" s="191">
        <f>L25/2.8</f>
        <v>57.142857142857146</v>
      </c>
      <c r="N25" s="184">
        <f t="shared" si="4"/>
        <v>17</v>
      </c>
      <c r="O25" s="190">
        <v>174.5</v>
      </c>
      <c r="P25" s="191">
        <f>O25/2.8</f>
        <v>62.321428571428577</v>
      </c>
      <c r="Q25" s="184">
        <f t="shared" si="6"/>
        <v>12</v>
      </c>
      <c r="R25" s="190">
        <v>173.5</v>
      </c>
      <c r="S25" s="191">
        <f>R25/2.8</f>
        <v>61.964285714285715</v>
      </c>
      <c r="T25" s="184">
        <f t="shared" si="8"/>
        <v>13</v>
      </c>
      <c r="U25" s="190">
        <v>175.5</v>
      </c>
      <c r="V25" s="191">
        <f>U25/2.8</f>
        <v>62.678571428571431</v>
      </c>
      <c r="W25" s="184">
        <f t="shared" si="10"/>
        <v>15</v>
      </c>
      <c r="X25" s="184"/>
      <c r="Y25" s="184"/>
      <c r="Z25" s="190">
        <f t="shared" si="11"/>
        <v>861</v>
      </c>
      <c r="AA25" s="191">
        <f t="shared" si="12"/>
        <v>61.5</v>
      </c>
      <c r="AB25" s="157"/>
    </row>
    <row r="26" spans="1:28" s="125" customFormat="1" ht="58.5" customHeight="1" x14ac:dyDescent="0.25">
      <c r="A26" s="184">
        <f t="shared" si="0"/>
        <v>16</v>
      </c>
      <c r="B26" s="185" t="s">
        <v>892</v>
      </c>
      <c r="C26" s="186" t="s">
        <v>451</v>
      </c>
      <c r="D26" s="187">
        <v>3</v>
      </c>
      <c r="E26" s="192" t="s">
        <v>893</v>
      </c>
      <c r="F26" s="186" t="s">
        <v>460</v>
      </c>
      <c r="G26" s="189" t="s">
        <v>18</v>
      </c>
      <c r="H26" s="189" t="s">
        <v>18</v>
      </c>
      <c r="I26" s="190">
        <v>176.5</v>
      </c>
      <c r="J26" s="191">
        <f>I26/2.8-0.5</f>
        <v>62.535714285714292</v>
      </c>
      <c r="K26" s="184">
        <f t="shared" si="2"/>
        <v>16</v>
      </c>
      <c r="L26" s="190">
        <v>162.5</v>
      </c>
      <c r="M26" s="191">
        <f>L26/2.8-0.5</f>
        <v>57.535714285714292</v>
      </c>
      <c r="N26" s="184">
        <f t="shared" si="4"/>
        <v>16</v>
      </c>
      <c r="O26" s="190">
        <v>175.5</v>
      </c>
      <c r="P26" s="191">
        <f>O26/2.8-0.5</f>
        <v>62.178571428571431</v>
      </c>
      <c r="Q26" s="184">
        <f t="shared" si="6"/>
        <v>13</v>
      </c>
      <c r="R26" s="190">
        <v>167.5</v>
      </c>
      <c r="S26" s="191">
        <f>R26/2.8-0.5</f>
        <v>59.321428571428577</v>
      </c>
      <c r="T26" s="184">
        <f t="shared" si="8"/>
        <v>16</v>
      </c>
      <c r="U26" s="190">
        <v>175.5</v>
      </c>
      <c r="V26" s="191">
        <f>U26/2.8-0.5</f>
        <v>62.178571428571431</v>
      </c>
      <c r="W26" s="184">
        <f t="shared" si="10"/>
        <v>16</v>
      </c>
      <c r="X26" s="184"/>
      <c r="Y26" s="184">
        <v>1</v>
      </c>
      <c r="Z26" s="190">
        <f t="shared" si="11"/>
        <v>857.5</v>
      </c>
      <c r="AA26" s="191">
        <f t="shared" si="12"/>
        <v>60.75</v>
      </c>
      <c r="AB26" s="157"/>
    </row>
    <row r="27" spans="1:28" s="125" customFormat="1" ht="58.5" customHeight="1" x14ac:dyDescent="0.25">
      <c r="A27" s="184">
        <f t="shared" si="0"/>
        <v>17</v>
      </c>
      <c r="B27" s="192" t="s">
        <v>637</v>
      </c>
      <c r="C27" s="186" t="s">
        <v>350</v>
      </c>
      <c r="D27" s="189" t="s">
        <v>6</v>
      </c>
      <c r="E27" s="192" t="s">
        <v>908</v>
      </c>
      <c r="F27" s="186" t="s">
        <v>359</v>
      </c>
      <c r="G27" s="189" t="s">
        <v>16</v>
      </c>
      <c r="H27" s="189" t="s">
        <v>31</v>
      </c>
      <c r="I27" s="190">
        <v>170.5</v>
      </c>
      <c r="J27" s="191">
        <f>I27/2.8-0.5</f>
        <v>60.392857142857146</v>
      </c>
      <c r="K27" s="184">
        <f t="shared" si="2"/>
        <v>17</v>
      </c>
      <c r="L27" s="190">
        <v>164.5</v>
      </c>
      <c r="M27" s="191">
        <f>L27/2.8-0.5</f>
        <v>58.250000000000007</v>
      </c>
      <c r="N27" s="184">
        <f t="shared" si="4"/>
        <v>15</v>
      </c>
      <c r="O27" s="190">
        <v>173.5</v>
      </c>
      <c r="P27" s="191">
        <f>O27/2.8-0.5</f>
        <v>61.464285714285715</v>
      </c>
      <c r="Q27" s="184">
        <f t="shared" si="6"/>
        <v>16</v>
      </c>
      <c r="R27" s="190">
        <v>166.5</v>
      </c>
      <c r="S27" s="191">
        <f>R27/2.8-0.5</f>
        <v>58.964285714285715</v>
      </c>
      <c r="T27" s="184">
        <f t="shared" si="8"/>
        <v>17</v>
      </c>
      <c r="U27" s="190">
        <v>173</v>
      </c>
      <c r="V27" s="191">
        <f>U27/2.8-0.5</f>
        <v>61.285714285714292</v>
      </c>
      <c r="W27" s="184">
        <f t="shared" si="10"/>
        <v>17</v>
      </c>
      <c r="X27" s="184"/>
      <c r="Y27" s="184">
        <v>1</v>
      </c>
      <c r="Z27" s="190">
        <f t="shared" si="11"/>
        <v>848</v>
      </c>
      <c r="AA27" s="191">
        <f t="shared" si="12"/>
        <v>60.071428571428577</v>
      </c>
      <c r="AB27" s="157"/>
    </row>
    <row r="28" spans="1:28" s="125" customFormat="1" ht="58.5" customHeight="1" x14ac:dyDescent="0.25">
      <c r="A28" s="184"/>
      <c r="B28" s="188" t="s">
        <v>903</v>
      </c>
      <c r="C28" s="186" t="s">
        <v>518</v>
      </c>
      <c r="D28" s="189" t="s">
        <v>6</v>
      </c>
      <c r="E28" s="192" t="s">
        <v>904</v>
      </c>
      <c r="F28" s="186" t="s">
        <v>563</v>
      </c>
      <c r="G28" s="189" t="s">
        <v>564</v>
      </c>
      <c r="H28" s="189" t="s">
        <v>493</v>
      </c>
      <c r="I28" s="456" t="s">
        <v>565</v>
      </c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8"/>
    </row>
    <row r="30" spans="1:28" ht="26.25" customHeight="1" x14ac:dyDescent="0.3">
      <c r="I30" s="46"/>
      <c r="J30" s="46"/>
      <c r="K30" s="46"/>
      <c r="L30" s="380" t="s">
        <v>548</v>
      </c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</row>
    <row r="31" spans="1:28" ht="27" customHeight="1" x14ac:dyDescent="0.3">
      <c r="A31" s="46"/>
      <c r="B31" s="46" t="s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380" t="s">
        <v>566</v>
      </c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</row>
    <row r="32" spans="1:28" ht="28.5" customHeight="1" x14ac:dyDescent="0.3">
      <c r="A32" s="46"/>
      <c r="B32" s="46" t="s">
        <v>10</v>
      </c>
      <c r="C32" s="46"/>
      <c r="D32" s="46"/>
      <c r="E32" s="46"/>
      <c r="F32" s="46"/>
      <c r="G32" s="46"/>
      <c r="H32" s="46"/>
    </row>
  </sheetData>
  <mergeCells count="29">
    <mergeCell ref="A6:AA6"/>
    <mergeCell ref="A1:AA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L31:AA31"/>
    <mergeCell ref="Y9:Y10"/>
    <mergeCell ref="Z9:Z10"/>
    <mergeCell ref="AA9:AA10"/>
    <mergeCell ref="AB9:AB10"/>
    <mergeCell ref="I28:AB28"/>
    <mergeCell ref="L30:AA30"/>
    <mergeCell ref="I9:K9"/>
    <mergeCell ref="L9:N9"/>
    <mergeCell ref="O9:Q9"/>
    <mergeCell ref="R9:T9"/>
    <mergeCell ref="U9:W9"/>
    <mergeCell ref="X9:X10"/>
  </mergeCells>
  <pageMargins left="0" right="0" top="0" bottom="0" header="0.31496062992125984" footer="0.31496062992125984"/>
  <pageSetup paperSize="9" scale="4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D19" zoomScale="60" zoomScaleNormal="60" workbookViewId="0">
      <selection activeCell="D29" sqref="D29"/>
    </sheetView>
  </sheetViews>
  <sheetFormatPr defaultRowHeight="15" x14ac:dyDescent="0.25"/>
  <cols>
    <col min="1" max="1" width="5.7109375" style="9" customWidth="1"/>
    <col min="2" max="2" width="41" style="9" customWidth="1"/>
    <col min="3" max="3" width="4.5703125" style="9" hidden="1" customWidth="1"/>
    <col min="4" max="4" width="8.42578125" style="9" customWidth="1"/>
    <col min="5" max="5" width="69.42578125" style="9" customWidth="1"/>
    <col min="6" max="6" width="4" style="9" hidden="1" customWidth="1"/>
    <col min="7" max="7" width="14.85546875" style="9" hidden="1" customWidth="1"/>
    <col min="8" max="8" width="30" style="9" customWidth="1"/>
    <col min="9" max="9" width="9.42578125" style="9" customWidth="1"/>
    <col min="10" max="10" width="10.85546875" style="9" customWidth="1"/>
    <col min="11" max="11" width="6.5703125" style="9" customWidth="1"/>
    <col min="12" max="12" width="10.42578125" style="9" customWidth="1"/>
    <col min="13" max="13" width="11.42578125" style="9" customWidth="1"/>
    <col min="14" max="14" width="5.28515625" style="9" customWidth="1"/>
    <col min="15" max="15" width="9.85546875" style="9" customWidth="1"/>
    <col min="16" max="16" width="10.7109375" style="9" customWidth="1"/>
    <col min="17" max="17" width="4.42578125" style="9" customWidth="1"/>
    <col min="18" max="18" width="10.42578125" style="9" customWidth="1"/>
    <col min="19" max="19" width="10.85546875" style="9" customWidth="1"/>
    <col min="20" max="20" width="5.5703125" style="9" customWidth="1"/>
    <col min="21" max="21" width="10.42578125" style="9" customWidth="1"/>
    <col min="22" max="22" width="11.42578125" style="9" customWidth="1"/>
    <col min="23" max="23" width="4.5703125" style="9" customWidth="1"/>
    <col min="24" max="25" width="3.42578125" style="9" customWidth="1"/>
    <col min="26" max="27" width="11.42578125" style="9" customWidth="1"/>
    <col min="28" max="28" width="5.7109375" style="9" customWidth="1"/>
    <col min="29" max="16384" width="9.140625" style="9"/>
  </cols>
  <sheetData>
    <row r="1" spans="1:32" ht="24.75" x14ac:dyDescent="0.25">
      <c r="A1" s="386" t="s">
        <v>926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79"/>
      <c r="AD1" s="79"/>
      <c r="AE1" s="79"/>
      <c r="AF1" s="79"/>
    </row>
    <row r="2" spans="1:32" s="279" customFormat="1" ht="30" customHeight="1" x14ac:dyDescent="0.25">
      <c r="A2" s="447" t="s">
        <v>747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278"/>
      <c r="AC2" s="278"/>
      <c r="AD2" s="278"/>
      <c r="AE2" s="278"/>
      <c r="AF2" s="278"/>
    </row>
    <row r="3" spans="1:32" s="279" customFormat="1" ht="30" customHeight="1" x14ac:dyDescent="0.25">
      <c r="A3" s="448" t="s">
        <v>552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278"/>
      <c r="AC3" s="278"/>
      <c r="AD3" s="278"/>
      <c r="AE3" s="278"/>
      <c r="AF3" s="278"/>
    </row>
    <row r="4" spans="1:32" s="279" customFormat="1" ht="30" customHeight="1" x14ac:dyDescent="0.25">
      <c r="A4" s="449" t="s">
        <v>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</row>
    <row r="5" spans="1:32" s="279" customFormat="1" ht="30" customHeight="1" x14ac:dyDescent="0.25">
      <c r="A5" s="450" t="s">
        <v>50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1:32" s="279" customFormat="1" ht="30" customHeight="1" x14ac:dyDescent="0.25">
      <c r="A6" s="386" t="s">
        <v>709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</row>
    <row r="7" spans="1:32" s="279" customFormat="1" ht="50.25" customHeight="1" x14ac:dyDescent="0.25">
      <c r="A7" s="426" t="s">
        <v>920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</row>
    <row r="8" spans="1:32" s="252" customFormat="1" ht="24.75" customHeight="1" x14ac:dyDescent="0.35">
      <c r="A8" s="280" t="s">
        <v>221</v>
      </c>
      <c r="B8" s="280"/>
      <c r="C8" s="281"/>
      <c r="D8" s="282"/>
      <c r="E8" s="282"/>
      <c r="F8" s="282"/>
      <c r="G8" s="282"/>
      <c r="H8" s="283"/>
      <c r="Z8" s="427" t="s">
        <v>708</v>
      </c>
      <c r="AA8" s="427"/>
    </row>
    <row r="9" spans="1:32" s="252" customFormat="1" ht="32.25" customHeight="1" x14ac:dyDescent="0.35">
      <c r="A9" s="439" t="s">
        <v>42</v>
      </c>
      <c r="B9" s="444" t="s">
        <v>861</v>
      </c>
      <c r="C9" s="444" t="s">
        <v>51</v>
      </c>
      <c r="D9" s="439" t="s">
        <v>3</v>
      </c>
      <c r="E9" s="444" t="s">
        <v>862</v>
      </c>
      <c r="F9" s="444" t="s">
        <v>51</v>
      </c>
      <c r="G9" s="444" t="s">
        <v>5</v>
      </c>
      <c r="H9" s="444" t="s">
        <v>217</v>
      </c>
      <c r="I9" s="436" t="s">
        <v>69</v>
      </c>
      <c r="J9" s="436"/>
      <c r="K9" s="436"/>
      <c r="L9" s="436" t="s">
        <v>771</v>
      </c>
      <c r="M9" s="436"/>
      <c r="N9" s="436"/>
      <c r="O9" s="436" t="s">
        <v>49</v>
      </c>
      <c r="P9" s="436"/>
      <c r="Q9" s="436"/>
      <c r="R9" s="436" t="s">
        <v>48</v>
      </c>
      <c r="S9" s="436"/>
      <c r="T9" s="436"/>
      <c r="U9" s="436" t="s">
        <v>772</v>
      </c>
      <c r="V9" s="436"/>
      <c r="W9" s="436"/>
      <c r="X9" s="437" t="s">
        <v>52</v>
      </c>
      <c r="Y9" s="437" t="s">
        <v>47</v>
      </c>
      <c r="Z9" s="439" t="s">
        <v>46</v>
      </c>
      <c r="AA9" s="441" t="s">
        <v>45</v>
      </c>
      <c r="AB9" s="433" t="s">
        <v>53</v>
      </c>
    </row>
    <row r="10" spans="1:32" s="252" customFormat="1" ht="62.25" customHeight="1" x14ac:dyDescent="0.35">
      <c r="A10" s="440"/>
      <c r="B10" s="459"/>
      <c r="C10" s="445"/>
      <c r="D10" s="440"/>
      <c r="E10" s="445"/>
      <c r="F10" s="445"/>
      <c r="G10" s="445"/>
      <c r="H10" s="445"/>
      <c r="I10" s="284" t="s">
        <v>44</v>
      </c>
      <c r="J10" s="285" t="s">
        <v>43</v>
      </c>
      <c r="K10" s="286" t="s">
        <v>42</v>
      </c>
      <c r="L10" s="284" t="s">
        <v>44</v>
      </c>
      <c r="M10" s="285" t="s">
        <v>43</v>
      </c>
      <c r="N10" s="286" t="s">
        <v>42</v>
      </c>
      <c r="O10" s="284" t="s">
        <v>44</v>
      </c>
      <c r="P10" s="285" t="s">
        <v>43</v>
      </c>
      <c r="Q10" s="286" t="s">
        <v>42</v>
      </c>
      <c r="R10" s="284" t="s">
        <v>44</v>
      </c>
      <c r="S10" s="285" t="s">
        <v>43</v>
      </c>
      <c r="T10" s="286" t="s">
        <v>42</v>
      </c>
      <c r="U10" s="284" t="s">
        <v>44</v>
      </c>
      <c r="V10" s="285" t="s">
        <v>43</v>
      </c>
      <c r="W10" s="286" t="s">
        <v>42</v>
      </c>
      <c r="X10" s="438"/>
      <c r="Y10" s="438"/>
      <c r="Z10" s="440"/>
      <c r="AA10" s="442"/>
      <c r="AB10" s="434"/>
    </row>
    <row r="11" spans="1:32" s="125" customFormat="1" ht="58.5" customHeight="1" x14ac:dyDescent="0.25">
      <c r="A11" s="257">
        <f t="shared" ref="A11:A28" si="0">RANK(AA11,AA$11:AA$28,0)</f>
        <v>1</v>
      </c>
      <c r="B11" s="274" t="s">
        <v>823</v>
      </c>
      <c r="C11" s="269" t="s">
        <v>325</v>
      </c>
      <c r="D11" s="270">
        <v>1</v>
      </c>
      <c r="E11" s="258" t="s">
        <v>824</v>
      </c>
      <c r="F11" s="259" t="s">
        <v>336</v>
      </c>
      <c r="G11" s="260" t="s">
        <v>330</v>
      </c>
      <c r="H11" s="260" t="s">
        <v>24</v>
      </c>
      <c r="I11" s="275">
        <v>228</v>
      </c>
      <c r="J11" s="276">
        <f t="shared" ref="J11:J23" si="1">I11/3.4</f>
        <v>67.058823529411768</v>
      </c>
      <c r="K11" s="257">
        <f t="shared" ref="K11:K28" si="2">RANK(J11,J$11:J$28,0)</f>
        <v>1</v>
      </c>
      <c r="L11" s="275">
        <v>229.5</v>
      </c>
      <c r="M11" s="276">
        <f t="shared" ref="M11:M23" si="3">L11/3.4</f>
        <v>67.5</v>
      </c>
      <c r="N11" s="257">
        <f t="shared" ref="N11:N28" si="4">RANK(M11,M$11:M$28,0)</f>
        <v>1</v>
      </c>
      <c r="O11" s="275">
        <v>225.5</v>
      </c>
      <c r="P11" s="276">
        <f t="shared" ref="P11:P23" si="5">O11/3.4</f>
        <v>66.32352941176471</v>
      </c>
      <c r="Q11" s="257">
        <f t="shared" ref="Q11:Q28" si="6">RANK(P11,P$11:P$28,0)</f>
        <v>4</v>
      </c>
      <c r="R11" s="275">
        <v>226.5</v>
      </c>
      <c r="S11" s="276">
        <f t="shared" ref="S11:S23" si="7">R11/3.4</f>
        <v>66.617647058823536</v>
      </c>
      <c r="T11" s="257">
        <f t="shared" ref="T11:T28" si="8">RANK(S11,S$11:S$28,0)</f>
        <v>3</v>
      </c>
      <c r="U11" s="275">
        <v>221.5</v>
      </c>
      <c r="V11" s="276">
        <f t="shared" ref="V11:V23" si="9">U11/3.4</f>
        <v>65.14705882352942</v>
      </c>
      <c r="W11" s="257">
        <f t="shared" ref="W11:W28" si="10">RANK(V11,V$11:V$28,0)</f>
        <v>3</v>
      </c>
      <c r="X11" s="257"/>
      <c r="Y11" s="257"/>
      <c r="Z11" s="275">
        <f t="shared" ref="Z11:Z28" si="11">L11+U11+I11+O11+R11</f>
        <v>1131</v>
      </c>
      <c r="AA11" s="276">
        <f t="shared" ref="AA11:AA28" si="12">(M11+V11+J11+P11+S11)/5</f>
        <v>66.529411764705884</v>
      </c>
      <c r="AB11" s="257">
        <v>1</v>
      </c>
    </row>
    <row r="12" spans="1:32" s="125" customFormat="1" ht="58.5" customHeight="1" x14ac:dyDescent="0.25">
      <c r="A12" s="257">
        <f t="shared" si="0"/>
        <v>2</v>
      </c>
      <c r="B12" s="258" t="s">
        <v>821</v>
      </c>
      <c r="C12" s="259" t="s">
        <v>351</v>
      </c>
      <c r="D12" s="260">
        <v>1</v>
      </c>
      <c r="E12" s="258" t="s">
        <v>822</v>
      </c>
      <c r="F12" s="259" t="s">
        <v>360</v>
      </c>
      <c r="G12" s="260" t="s">
        <v>362</v>
      </c>
      <c r="H12" s="260" t="s">
        <v>31</v>
      </c>
      <c r="I12" s="275">
        <v>224</v>
      </c>
      <c r="J12" s="276">
        <f t="shared" si="1"/>
        <v>65.882352941176478</v>
      </c>
      <c r="K12" s="257">
        <f t="shared" si="2"/>
        <v>4</v>
      </c>
      <c r="L12" s="275">
        <v>224.5</v>
      </c>
      <c r="M12" s="276">
        <f t="shared" si="3"/>
        <v>66.029411764705884</v>
      </c>
      <c r="N12" s="257">
        <f t="shared" si="4"/>
        <v>3</v>
      </c>
      <c r="O12" s="275">
        <v>223.5</v>
      </c>
      <c r="P12" s="276">
        <f t="shared" si="5"/>
        <v>65.735294117647058</v>
      </c>
      <c r="Q12" s="257">
        <f t="shared" si="6"/>
        <v>5</v>
      </c>
      <c r="R12" s="275">
        <v>230</v>
      </c>
      <c r="S12" s="276">
        <f t="shared" si="7"/>
        <v>67.64705882352942</v>
      </c>
      <c r="T12" s="257">
        <f t="shared" si="8"/>
        <v>1</v>
      </c>
      <c r="U12" s="275">
        <v>222.5</v>
      </c>
      <c r="V12" s="276">
        <f t="shared" si="9"/>
        <v>65.441176470588232</v>
      </c>
      <c r="W12" s="257">
        <f t="shared" si="10"/>
        <v>1</v>
      </c>
      <c r="X12" s="257"/>
      <c r="Y12" s="257"/>
      <c r="Z12" s="275">
        <f t="shared" si="11"/>
        <v>1124.5</v>
      </c>
      <c r="AA12" s="276">
        <f t="shared" si="12"/>
        <v>66.14705882352942</v>
      </c>
      <c r="AB12" s="257">
        <v>1</v>
      </c>
    </row>
    <row r="13" spans="1:32" s="125" customFormat="1" ht="58.5" customHeight="1" x14ac:dyDescent="0.25">
      <c r="A13" s="257">
        <f t="shared" si="0"/>
        <v>3</v>
      </c>
      <c r="B13" s="258" t="s">
        <v>838</v>
      </c>
      <c r="C13" s="259" t="s">
        <v>32</v>
      </c>
      <c r="D13" s="260" t="s">
        <v>25</v>
      </c>
      <c r="E13" s="258" t="s">
        <v>839</v>
      </c>
      <c r="F13" s="259" t="s">
        <v>279</v>
      </c>
      <c r="G13" s="260" t="s">
        <v>16</v>
      </c>
      <c r="H13" s="260" t="s">
        <v>31</v>
      </c>
      <c r="I13" s="275">
        <v>227</v>
      </c>
      <c r="J13" s="276">
        <f t="shared" si="1"/>
        <v>66.764705882352942</v>
      </c>
      <c r="K13" s="257">
        <f t="shared" si="2"/>
        <v>2</v>
      </c>
      <c r="L13" s="275">
        <v>225</v>
      </c>
      <c r="M13" s="276">
        <f t="shared" si="3"/>
        <v>66.17647058823529</v>
      </c>
      <c r="N13" s="257">
        <f t="shared" si="4"/>
        <v>2</v>
      </c>
      <c r="O13" s="275">
        <v>223.5</v>
      </c>
      <c r="P13" s="276">
        <f t="shared" si="5"/>
        <v>65.735294117647058</v>
      </c>
      <c r="Q13" s="257">
        <f t="shared" si="6"/>
        <v>5</v>
      </c>
      <c r="R13" s="275">
        <v>224.5</v>
      </c>
      <c r="S13" s="276">
        <f t="shared" si="7"/>
        <v>66.029411764705884</v>
      </c>
      <c r="T13" s="257">
        <f t="shared" si="8"/>
        <v>7</v>
      </c>
      <c r="U13" s="275">
        <v>218.5</v>
      </c>
      <c r="V13" s="276">
        <f t="shared" si="9"/>
        <v>64.264705882352942</v>
      </c>
      <c r="W13" s="257">
        <f t="shared" si="10"/>
        <v>7</v>
      </c>
      <c r="X13" s="257"/>
      <c r="Y13" s="257"/>
      <c r="Z13" s="275">
        <f t="shared" si="11"/>
        <v>1118.5</v>
      </c>
      <c r="AA13" s="276">
        <f t="shared" si="12"/>
        <v>65.794117647058826</v>
      </c>
      <c r="AB13" s="257">
        <v>1</v>
      </c>
    </row>
    <row r="14" spans="1:32" s="125" customFormat="1" ht="58.5" customHeight="1" x14ac:dyDescent="0.25">
      <c r="A14" s="257">
        <f t="shared" si="0"/>
        <v>4</v>
      </c>
      <c r="B14" s="273" t="s">
        <v>825</v>
      </c>
      <c r="C14" s="311" t="s">
        <v>311</v>
      </c>
      <c r="D14" s="312" t="s">
        <v>25</v>
      </c>
      <c r="E14" s="258" t="s">
        <v>826</v>
      </c>
      <c r="F14" s="263" t="s">
        <v>299</v>
      </c>
      <c r="G14" s="264" t="s">
        <v>296</v>
      </c>
      <c r="H14" s="260" t="s">
        <v>82</v>
      </c>
      <c r="I14" s="275">
        <v>220</v>
      </c>
      <c r="J14" s="276">
        <f t="shared" si="1"/>
        <v>64.705882352941174</v>
      </c>
      <c r="K14" s="257">
        <f t="shared" si="2"/>
        <v>12</v>
      </c>
      <c r="L14" s="275">
        <v>223</v>
      </c>
      <c r="M14" s="276">
        <f t="shared" si="3"/>
        <v>65.588235294117652</v>
      </c>
      <c r="N14" s="257">
        <f t="shared" si="4"/>
        <v>4</v>
      </c>
      <c r="O14" s="275">
        <v>229.5</v>
      </c>
      <c r="P14" s="276">
        <f t="shared" si="5"/>
        <v>67.5</v>
      </c>
      <c r="Q14" s="257">
        <f t="shared" si="6"/>
        <v>2</v>
      </c>
      <c r="R14" s="275">
        <v>224</v>
      </c>
      <c r="S14" s="276">
        <f t="shared" si="7"/>
        <v>65.882352941176478</v>
      </c>
      <c r="T14" s="257">
        <f t="shared" si="8"/>
        <v>8</v>
      </c>
      <c r="U14" s="275">
        <v>221</v>
      </c>
      <c r="V14" s="276">
        <f t="shared" si="9"/>
        <v>65</v>
      </c>
      <c r="W14" s="257">
        <f t="shared" si="10"/>
        <v>4</v>
      </c>
      <c r="X14" s="257"/>
      <c r="Y14" s="257"/>
      <c r="Z14" s="275">
        <f t="shared" si="11"/>
        <v>1117.5</v>
      </c>
      <c r="AA14" s="276">
        <f t="shared" si="12"/>
        <v>65.735294117647058</v>
      </c>
      <c r="AB14" s="257">
        <v>1</v>
      </c>
    </row>
    <row r="15" spans="1:32" s="125" customFormat="1" ht="58.5" customHeight="1" x14ac:dyDescent="0.25">
      <c r="A15" s="257">
        <f t="shared" si="0"/>
        <v>5</v>
      </c>
      <c r="B15" s="262" t="s">
        <v>830</v>
      </c>
      <c r="C15" s="259" t="s">
        <v>508</v>
      </c>
      <c r="D15" s="260">
        <v>3</v>
      </c>
      <c r="E15" s="258" t="s">
        <v>831</v>
      </c>
      <c r="F15" s="259" t="s">
        <v>589</v>
      </c>
      <c r="G15" s="260" t="s">
        <v>561</v>
      </c>
      <c r="H15" s="260" t="s">
        <v>493</v>
      </c>
      <c r="I15" s="275">
        <v>225.5</v>
      </c>
      <c r="J15" s="276">
        <f t="shared" si="1"/>
        <v>66.32352941176471</v>
      </c>
      <c r="K15" s="257">
        <f t="shared" si="2"/>
        <v>3</v>
      </c>
      <c r="L15" s="275">
        <v>216</v>
      </c>
      <c r="M15" s="276">
        <f t="shared" si="3"/>
        <v>63.529411764705884</v>
      </c>
      <c r="N15" s="257">
        <f t="shared" si="4"/>
        <v>10</v>
      </c>
      <c r="O15" s="275">
        <v>227.5</v>
      </c>
      <c r="P15" s="276">
        <f t="shared" si="5"/>
        <v>66.911764705882348</v>
      </c>
      <c r="Q15" s="257">
        <f t="shared" si="6"/>
        <v>3</v>
      </c>
      <c r="R15" s="275">
        <v>226.5</v>
      </c>
      <c r="S15" s="276">
        <f t="shared" si="7"/>
        <v>66.617647058823536</v>
      </c>
      <c r="T15" s="257">
        <f t="shared" si="8"/>
        <v>3</v>
      </c>
      <c r="U15" s="275">
        <v>220.5</v>
      </c>
      <c r="V15" s="276">
        <f t="shared" si="9"/>
        <v>64.852941176470594</v>
      </c>
      <c r="W15" s="257">
        <f t="shared" si="10"/>
        <v>5</v>
      </c>
      <c r="X15" s="257"/>
      <c r="Y15" s="257"/>
      <c r="Z15" s="275">
        <f t="shared" si="11"/>
        <v>1116</v>
      </c>
      <c r="AA15" s="276">
        <f t="shared" si="12"/>
        <v>65.64705882352942</v>
      </c>
      <c r="AB15" s="257">
        <v>1</v>
      </c>
    </row>
    <row r="16" spans="1:32" s="125" customFormat="1" ht="58.5" customHeight="1" x14ac:dyDescent="0.25">
      <c r="A16" s="257">
        <f t="shared" si="0"/>
        <v>6</v>
      </c>
      <c r="B16" s="265" t="s">
        <v>832</v>
      </c>
      <c r="C16" s="259" t="s">
        <v>495</v>
      </c>
      <c r="D16" s="260" t="s">
        <v>6</v>
      </c>
      <c r="E16" s="258" t="s">
        <v>833</v>
      </c>
      <c r="F16" s="259" t="s">
        <v>587</v>
      </c>
      <c r="G16" s="260" t="s">
        <v>588</v>
      </c>
      <c r="H16" s="260" t="s">
        <v>493</v>
      </c>
      <c r="I16" s="275">
        <v>221.5</v>
      </c>
      <c r="J16" s="276">
        <f t="shared" si="1"/>
        <v>65.14705882352942</v>
      </c>
      <c r="K16" s="257">
        <f t="shared" si="2"/>
        <v>8</v>
      </c>
      <c r="L16" s="275">
        <v>214.5</v>
      </c>
      <c r="M16" s="276">
        <f t="shared" si="3"/>
        <v>63.088235294117652</v>
      </c>
      <c r="N16" s="257">
        <f t="shared" si="4"/>
        <v>11</v>
      </c>
      <c r="O16" s="275">
        <v>231</v>
      </c>
      <c r="P16" s="276">
        <f t="shared" si="5"/>
        <v>67.941176470588232</v>
      </c>
      <c r="Q16" s="257">
        <f t="shared" si="6"/>
        <v>1</v>
      </c>
      <c r="R16" s="275">
        <v>227</v>
      </c>
      <c r="S16" s="276">
        <f t="shared" si="7"/>
        <v>66.764705882352942</v>
      </c>
      <c r="T16" s="257">
        <f t="shared" si="8"/>
        <v>2</v>
      </c>
      <c r="U16" s="275">
        <v>217</v>
      </c>
      <c r="V16" s="276">
        <f t="shared" si="9"/>
        <v>63.82352941176471</v>
      </c>
      <c r="W16" s="257">
        <f t="shared" si="10"/>
        <v>10</v>
      </c>
      <c r="X16" s="257"/>
      <c r="Y16" s="257"/>
      <c r="Z16" s="275">
        <f t="shared" si="11"/>
        <v>1111</v>
      </c>
      <c r="AA16" s="276">
        <f t="shared" si="12"/>
        <v>65.35294117647058</v>
      </c>
      <c r="AB16" s="257">
        <v>1</v>
      </c>
    </row>
    <row r="17" spans="1:28" s="125" customFormat="1" ht="58.5" customHeight="1" x14ac:dyDescent="0.25">
      <c r="A17" s="257">
        <f t="shared" si="0"/>
        <v>7</v>
      </c>
      <c r="B17" s="262" t="s">
        <v>850</v>
      </c>
      <c r="C17" s="259" t="s">
        <v>283</v>
      </c>
      <c r="D17" s="260">
        <v>3</v>
      </c>
      <c r="E17" s="262" t="s">
        <v>851</v>
      </c>
      <c r="F17" s="259" t="s">
        <v>255</v>
      </c>
      <c r="G17" s="260" t="s">
        <v>288</v>
      </c>
      <c r="H17" s="260" t="s">
        <v>288</v>
      </c>
      <c r="I17" s="275">
        <v>222.5</v>
      </c>
      <c r="J17" s="276">
        <f t="shared" si="1"/>
        <v>65.441176470588232</v>
      </c>
      <c r="K17" s="257">
        <f t="shared" si="2"/>
        <v>6</v>
      </c>
      <c r="L17" s="275">
        <v>218.5</v>
      </c>
      <c r="M17" s="276">
        <f t="shared" si="3"/>
        <v>64.264705882352942</v>
      </c>
      <c r="N17" s="257">
        <f t="shared" si="4"/>
        <v>7</v>
      </c>
      <c r="O17" s="275">
        <v>221</v>
      </c>
      <c r="P17" s="276">
        <f t="shared" si="5"/>
        <v>65</v>
      </c>
      <c r="Q17" s="257">
        <f t="shared" si="6"/>
        <v>8</v>
      </c>
      <c r="R17" s="275">
        <v>225</v>
      </c>
      <c r="S17" s="276">
        <f t="shared" si="7"/>
        <v>66.17647058823529</v>
      </c>
      <c r="T17" s="257">
        <f t="shared" si="8"/>
        <v>6</v>
      </c>
      <c r="U17" s="275">
        <v>222.5</v>
      </c>
      <c r="V17" s="276">
        <f t="shared" si="9"/>
        <v>65.441176470588232</v>
      </c>
      <c r="W17" s="257">
        <f t="shared" si="10"/>
        <v>1</v>
      </c>
      <c r="X17" s="257"/>
      <c r="Y17" s="257"/>
      <c r="Z17" s="275">
        <f t="shared" si="11"/>
        <v>1109.5</v>
      </c>
      <c r="AA17" s="276">
        <f t="shared" si="12"/>
        <v>65.264705882352942</v>
      </c>
      <c r="AB17" s="257">
        <v>1</v>
      </c>
    </row>
    <row r="18" spans="1:28" s="125" customFormat="1" ht="58.5" customHeight="1" x14ac:dyDescent="0.25">
      <c r="A18" s="257">
        <f t="shared" si="0"/>
        <v>8</v>
      </c>
      <c r="B18" s="262" t="s">
        <v>828</v>
      </c>
      <c r="C18" s="263" t="s">
        <v>11</v>
      </c>
      <c r="D18" s="264">
        <v>1</v>
      </c>
      <c r="E18" s="258" t="s">
        <v>829</v>
      </c>
      <c r="F18" s="263" t="s">
        <v>202</v>
      </c>
      <c r="G18" s="264" t="s">
        <v>200</v>
      </c>
      <c r="H18" s="260" t="s">
        <v>288</v>
      </c>
      <c r="I18" s="275">
        <v>222.5</v>
      </c>
      <c r="J18" s="276">
        <f t="shared" si="1"/>
        <v>65.441176470588232</v>
      </c>
      <c r="K18" s="257">
        <f t="shared" si="2"/>
        <v>6</v>
      </c>
      <c r="L18" s="275">
        <v>222</v>
      </c>
      <c r="M18" s="276">
        <f t="shared" si="3"/>
        <v>65.294117647058826</v>
      </c>
      <c r="N18" s="257">
        <f t="shared" si="4"/>
        <v>5</v>
      </c>
      <c r="O18" s="275">
        <v>221.5</v>
      </c>
      <c r="P18" s="276">
        <f t="shared" si="5"/>
        <v>65.14705882352942</v>
      </c>
      <c r="Q18" s="257">
        <f t="shared" si="6"/>
        <v>7</v>
      </c>
      <c r="R18" s="275">
        <v>216.5</v>
      </c>
      <c r="S18" s="276">
        <f t="shared" si="7"/>
        <v>63.676470588235297</v>
      </c>
      <c r="T18" s="257">
        <f t="shared" si="8"/>
        <v>13</v>
      </c>
      <c r="U18" s="275">
        <v>218</v>
      </c>
      <c r="V18" s="276">
        <f t="shared" si="9"/>
        <v>64.117647058823536</v>
      </c>
      <c r="W18" s="257">
        <f t="shared" si="10"/>
        <v>8</v>
      </c>
      <c r="X18" s="257"/>
      <c r="Y18" s="257"/>
      <c r="Z18" s="275">
        <f t="shared" si="11"/>
        <v>1100.5</v>
      </c>
      <c r="AA18" s="276">
        <f t="shared" si="12"/>
        <v>64.735294117647058</v>
      </c>
      <c r="AB18" s="257">
        <v>2</v>
      </c>
    </row>
    <row r="19" spans="1:28" s="125" customFormat="1" ht="58.5" customHeight="1" x14ac:dyDescent="0.25">
      <c r="A19" s="257">
        <f t="shared" si="0"/>
        <v>9</v>
      </c>
      <c r="B19" s="261" t="s">
        <v>849</v>
      </c>
      <c r="C19" s="259" t="s">
        <v>344</v>
      </c>
      <c r="D19" s="260">
        <v>1</v>
      </c>
      <c r="E19" s="258" t="s">
        <v>824</v>
      </c>
      <c r="F19" s="259" t="s">
        <v>336</v>
      </c>
      <c r="G19" s="260" t="s">
        <v>330</v>
      </c>
      <c r="H19" s="260" t="s">
        <v>24</v>
      </c>
      <c r="I19" s="275">
        <v>220.5</v>
      </c>
      <c r="J19" s="276">
        <f t="shared" si="1"/>
        <v>64.852941176470594</v>
      </c>
      <c r="K19" s="257">
        <f t="shared" si="2"/>
        <v>9</v>
      </c>
      <c r="L19" s="275">
        <v>221</v>
      </c>
      <c r="M19" s="276">
        <f t="shared" si="3"/>
        <v>65</v>
      </c>
      <c r="N19" s="257">
        <f t="shared" si="4"/>
        <v>6</v>
      </c>
      <c r="O19" s="275">
        <v>213.5</v>
      </c>
      <c r="P19" s="276">
        <f t="shared" si="5"/>
        <v>62.794117647058826</v>
      </c>
      <c r="Q19" s="257">
        <f t="shared" si="6"/>
        <v>12</v>
      </c>
      <c r="R19" s="275">
        <v>222</v>
      </c>
      <c r="S19" s="276">
        <f t="shared" si="7"/>
        <v>65.294117647058826</v>
      </c>
      <c r="T19" s="257">
        <f t="shared" si="8"/>
        <v>9</v>
      </c>
      <c r="U19" s="275">
        <v>218</v>
      </c>
      <c r="V19" s="276">
        <f t="shared" si="9"/>
        <v>64.117647058823536</v>
      </c>
      <c r="W19" s="257">
        <f t="shared" si="10"/>
        <v>8</v>
      </c>
      <c r="X19" s="257"/>
      <c r="Y19" s="257"/>
      <c r="Z19" s="275">
        <f t="shared" si="11"/>
        <v>1095</v>
      </c>
      <c r="AA19" s="276">
        <f t="shared" si="12"/>
        <v>64.411764705882362</v>
      </c>
      <c r="AB19" s="257">
        <v>2</v>
      </c>
    </row>
    <row r="20" spans="1:28" s="125" customFormat="1" ht="58.5" customHeight="1" x14ac:dyDescent="0.25">
      <c r="A20" s="257">
        <f t="shared" si="0"/>
        <v>10</v>
      </c>
      <c r="B20" s="262" t="s">
        <v>836</v>
      </c>
      <c r="C20" s="266" t="s">
        <v>89</v>
      </c>
      <c r="D20" s="260" t="s">
        <v>6</v>
      </c>
      <c r="E20" s="267" t="s">
        <v>837</v>
      </c>
      <c r="F20" s="259" t="s">
        <v>90</v>
      </c>
      <c r="G20" s="260" t="s">
        <v>91</v>
      </c>
      <c r="H20" s="260" t="s">
        <v>493</v>
      </c>
      <c r="I20" s="275">
        <v>220.5</v>
      </c>
      <c r="J20" s="276">
        <f t="shared" si="1"/>
        <v>64.852941176470594</v>
      </c>
      <c r="K20" s="257">
        <f t="shared" si="2"/>
        <v>9</v>
      </c>
      <c r="L20" s="275">
        <v>218</v>
      </c>
      <c r="M20" s="276">
        <f t="shared" si="3"/>
        <v>64.117647058823536</v>
      </c>
      <c r="N20" s="257">
        <f t="shared" si="4"/>
        <v>8</v>
      </c>
      <c r="O20" s="275">
        <v>213.5</v>
      </c>
      <c r="P20" s="276">
        <f t="shared" si="5"/>
        <v>62.794117647058826</v>
      </c>
      <c r="Q20" s="257">
        <f t="shared" si="6"/>
        <v>12</v>
      </c>
      <c r="R20" s="275">
        <v>226</v>
      </c>
      <c r="S20" s="276">
        <f t="shared" si="7"/>
        <v>66.470588235294116</v>
      </c>
      <c r="T20" s="257">
        <f t="shared" si="8"/>
        <v>5</v>
      </c>
      <c r="U20" s="275">
        <v>214.5</v>
      </c>
      <c r="V20" s="276">
        <f t="shared" si="9"/>
        <v>63.088235294117652</v>
      </c>
      <c r="W20" s="257">
        <f t="shared" si="10"/>
        <v>12</v>
      </c>
      <c r="X20" s="257"/>
      <c r="Y20" s="257"/>
      <c r="Z20" s="275">
        <f t="shared" si="11"/>
        <v>1092.5</v>
      </c>
      <c r="AA20" s="276">
        <f t="shared" si="12"/>
        <v>64.264705882352956</v>
      </c>
      <c r="AB20" s="257">
        <v>2</v>
      </c>
    </row>
    <row r="21" spans="1:28" s="125" customFormat="1" ht="58.5" customHeight="1" x14ac:dyDescent="0.25">
      <c r="A21" s="257">
        <f t="shared" si="0"/>
        <v>11</v>
      </c>
      <c r="B21" s="258" t="s">
        <v>821</v>
      </c>
      <c r="C21" s="259" t="s">
        <v>351</v>
      </c>
      <c r="D21" s="260">
        <v>1</v>
      </c>
      <c r="E21" s="258" t="s">
        <v>827</v>
      </c>
      <c r="F21" s="259" t="s">
        <v>361</v>
      </c>
      <c r="G21" s="260" t="s">
        <v>16</v>
      </c>
      <c r="H21" s="260" t="s">
        <v>31</v>
      </c>
      <c r="I21" s="275">
        <v>220.5</v>
      </c>
      <c r="J21" s="276">
        <f t="shared" si="1"/>
        <v>64.852941176470594</v>
      </c>
      <c r="K21" s="257">
        <f t="shared" si="2"/>
        <v>9</v>
      </c>
      <c r="L21" s="275">
        <v>216.5</v>
      </c>
      <c r="M21" s="276">
        <f t="shared" si="3"/>
        <v>63.676470588235297</v>
      </c>
      <c r="N21" s="257">
        <f t="shared" si="4"/>
        <v>9</v>
      </c>
      <c r="O21" s="275">
        <v>218.5</v>
      </c>
      <c r="P21" s="276">
        <f t="shared" si="5"/>
        <v>64.264705882352942</v>
      </c>
      <c r="Q21" s="257">
        <f t="shared" si="6"/>
        <v>9</v>
      </c>
      <c r="R21" s="275">
        <v>216.5</v>
      </c>
      <c r="S21" s="276">
        <f t="shared" si="7"/>
        <v>63.676470588235297</v>
      </c>
      <c r="T21" s="257">
        <f t="shared" si="8"/>
        <v>13</v>
      </c>
      <c r="U21" s="275">
        <v>212</v>
      </c>
      <c r="V21" s="276">
        <f t="shared" si="9"/>
        <v>62.352941176470587</v>
      </c>
      <c r="W21" s="257">
        <f t="shared" si="10"/>
        <v>14</v>
      </c>
      <c r="X21" s="257"/>
      <c r="Y21" s="257"/>
      <c r="Z21" s="275">
        <f t="shared" si="11"/>
        <v>1084</v>
      </c>
      <c r="AA21" s="276">
        <f t="shared" si="12"/>
        <v>63.764705882352942</v>
      </c>
      <c r="AB21" s="257">
        <v>2</v>
      </c>
    </row>
    <row r="22" spans="1:28" s="125" customFormat="1" ht="58.5" customHeight="1" x14ac:dyDescent="0.25">
      <c r="A22" s="257">
        <f t="shared" si="0"/>
        <v>12</v>
      </c>
      <c r="B22" s="262" t="s">
        <v>842</v>
      </c>
      <c r="C22" s="271">
        <v>47404</v>
      </c>
      <c r="D22" s="272">
        <v>2</v>
      </c>
      <c r="E22" s="262" t="s">
        <v>843</v>
      </c>
      <c r="F22" s="259" t="s">
        <v>151</v>
      </c>
      <c r="G22" s="260" t="s">
        <v>178</v>
      </c>
      <c r="H22" s="260" t="s">
        <v>288</v>
      </c>
      <c r="I22" s="275">
        <v>219</v>
      </c>
      <c r="J22" s="276">
        <f t="shared" si="1"/>
        <v>64.411764705882348</v>
      </c>
      <c r="K22" s="257">
        <f t="shared" si="2"/>
        <v>14</v>
      </c>
      <c r="L22" s="275">
        <v>213</v>
      </c>
      <c r="M22" s="276">
        <f t="shared" si="3"/>
        <v>62.647058823529413</v>
      </c>
      <c r="N22" s="257">
        <f t="shared" si="4"/>
        <v>12</v>
      </c>
      <c r="O22" s="275">
        <v>216.5</v>
      </c>
      <c r="P22" s="276">
        <f t="shared" si="5"/>
        <v>63.676470588235297</v>
      </c>
      <c r="Q22" s="257">
        <f t="shared" si="6"/>
        <v>11</v>
      </c>
      <c r="R22" s="275">
        <v>211</v>
      </c>
      <c r="S22" s="276">
        <f t="shared" si="7"/>
        <v>62.058823529411768</v>
      </c>
      <c r="T22" s="257">
        <f t="shared" si="8"/>
        <v>17</v>
      </c>
      <c r="U22" s="275">
        <v>219.5</v>
      </c>
      <c r="V22" s="276">
        <f t="shared" si="9"/>
        <v>64.558823529411768</v>
      </c>
      <c r="W22" s="257">
        <f t="shared" si="10"/>
        <v>6</v>
      </c>
      <c r="X22" s="257"/>
      <c r="Y22" s="257"/>
      <c r="Z22" s="275">
        <f t="shared" si="11"/>
        <v>1079</v>
      </c>
      <c r="AA22" s="276">
        <f t="shared" si="12"/>
        <v>63.470588235294123</v>
      </c>
      <c r="AB22" s="257">
        <v>2</v>
      </c>
    </row>
    <row r="23" spans="1:28" s="125" customFormat="1" ht="58.5" customHeight="1" x14ac:dyDescent="0.25">
      <c r="A23" s="257">
        <f t="shared" si="0"/>
        <v>13</v>
      </c>
      <c r="B23" s="262" t="s">
        <v>846</v>
      </c>
      <c r="C23" s="259" t="s">
        <v>510</v>
      </c>
      <c r="D23" s="260" t="s">
        <v>25</v>
      </c>
      <c r="E23" s="258" t="s">
        <v>833</v>
      </c>
      <c r="F23" s="259" t="s">
        <v>587</v>
      </c>
      <c r="G23" s="260" t="s">
        <v>588</v>
      </c>
      <c r="H23" s="260" t="s">
        <v>493</v>
      </c>
      <c r="I23" s="275">
        <v>213</v>
      </c>
      <c r="J23" s="276">
        <f t="shared" si="1"/>
        <v>62.647058823529413</v>
      </c>
      <c r="K23" s="257">
        <f t="shared" si="2"/>
        <v>17</v>
      </c>
      <c r="L23" s="275">
        <v>211.5</v>
      </c>
      <c r="M23" s="276">
        <f t="shared" si="3"/>
        <v>62.205882352941181</v>
      </c>
      <c r="N23" s="257">
        <f t="shared" si="4"/>
        <v>13</v>
      </c>
      <c r="O23" s="275">
        <v>217.5</v>
      </c>
      <c r="P23" s="276">
        <f t="shared" si="5"/>
        <v>63.970588235294116</v>
      </c>
      <c r="Q23" s="257">
        <f t="shared" si="6"/>
        <v>10</v>
      </c>
      <c r="R23" s="275">
        <v>221.5</v>
      </c>
      <c r="S23" s="276">
        <f t="shared" si="7"/>
        <v>65.14705882352942</v>
      </c>
      <c r="T23" s="257">
        <f t="shared" si="8"/>
        <v>10</v>
      </c>
      <c r="U23" s="275">
        <v>214.5</v>
      </c>
      <c r="V23" s="276">
        <f t="shared" si="9"/>
        <v>63.088235294117652</v>
      </c>
      <c r="W23" s="257">
        <f t="shared" si="10"/>
        <v>12</v>
      </c>
      <c r="X23" s="257"/>
      <c r="Y23" s="257"/>
      <c r="Z23" s="275">
        <f t="shared" si="11"/>
        <v>1078</v>
      </c>
      <c r="AA23" s="276">
        <f t="shared" si="12"/>
        <v>63.411764705882362</v>
      </c>
      <c r="AB23" s="257">
        <v>2</v>
      </c>
    </row>
    <row r="24" spans="1:28" s="125" customFormat="1" ht="58.5" customHeight="1" x14ac:dyDescent="0.25">
      <c r="A24" s="257">
        <f t="shared" si="0"/>
        <v>14</v>
      </c>
      <c r="B24" s="262" t="s">
        <v>840</v>
      </c>
      <c r="C24" s="259" t="s">
        <v>68</v>
      </c>
      <c r="D24" s="260" t="s">
        <v>7</v>
      </c>
      <c r="E24" s="258" t="s">
        <v>841</v>
      </c>
      <c r="F24" s="259" t="s">
        <v>66</v>
      </c>
      <c r="G24" s="260" t="s">
        <v>67</v>
      </c>
      <c r="H24" s="260" t="s">
        <v>18</v>
      </c>
      <c r="I24" s="275">
        <v>215</v>
      </c>
      <c r="J24" s="276">
        <f>I24/3.4-0.5</f>
        <v>62.735294117647058</v>
      </c>
      <c r="K24" s="257">
        <f t="shared" si="2"/>
        <v>16</v>
      </c>
      <c r="L24" s="275">
        <v>213</v>
      </c>
      <c r="M24" s="276">
        <f>L24/3.4-0.5</f>
        <v>62.147058823529413</v>
      </c>
      <c r="N24" s="257">
        <f t="shared" si="4"/>
        <v>14</v>
      </c>
      <c r="O24" s="275">
        <v>215</v>
      </c>
      <c r="P24" s="276">
        <f>O24/3.4-0.5</f>
        <v>62.735294117647058</v>
      </c>
      <c r="Q24" s="257">
        <f t="shared" si="6"/>
        <v>14</v>
      </c>
      <c r="R24" s="275">
        <v>220</v>
      </c>
      <c r="S24" s="276">
        <f>R24/3.4-0.5</f>
        <v>64.205882352941174</v>
      </c>
      <c r="T24" s="257">
        <f t="shared" si="8"/>
        <v>12</v>
      </c>
      <c r="U24" s="275">
        <v>212</v>
      </c>
      <c r="V24" s="276">
        <f>U24/3.4-0.5</f>
        <v>61.852941176470587</v>
      </c>
      <c r="W24" s="257">
        <f t="shared" si="10"/>
        <v>17</v>
      </c>
      <c r="X24" s="257"/>
      <c r="Y24" s="257">
        <v>1</v>
      </c>
      <c r="Z24" s="275">
        <f t="shared" si="11"/>
        <v>1075</v>
      </c>
      <c r="AA24" s="276">
        <f t="shared" si="12"/>
        <v>62.735294117647058</v>
      </c>
      <c r="AB24" s="257">
        <v>3</v>
      </c>
    </row>
    <row r="25" spans="1:28" s="125" customFormat="1" ht="58.5" customHeight="1" x14ac:dyDescent="0.25">
      <c r="A25" s="257">
        <f t="shared" si="0"/>
        <v>15</v>
      </c>
      <c r="B25" s="261" t="s">
        <v>834</v>
      </c>
      <c r="C25" s="259" t="s">
        <v>343</v>
      </c>
      <c r="D25" s="260">
        <v>1</v>
      </c>
      <c r="E25" s="258" t="s">
        <v>835</v>
      </c>
      <c r="F25" s="259" t="s">
        <v>339</v>
      </c>
      <c r="G25" s="260" t="s">
        <v>333</v>
      </c>
      <c r="H25" s="260" t="s">
        <v>24</v>
      </c>
      <c r="I25" s="275">
        <v>213.5</v>
      </c>
      <c r="J25" s="276">
        <f>I25/3.4</f>
        <v>62.794117647058826</v>
      </c>
      <c r="K25" s="257">
        <f t="shared" si="2"/>
        <v>15</v>
      </c>
      <c r="L25" s="275">
        <v>210.5</v>
      </c>
      <c r="M25" s="276">
        <f>L25/3.4</f>
        <v>61.911764705882355</v>
      </c>
      <c r="N25" s="257">
        <f t="shared" si="4"/>
        <v>15</v>
      </c>
      <c r="O25" s="275">
        <v>210</v>
      </c>
      <c r="P25" s="276">
        <f>O25/3.4</f>
        <v>61.764705882352942</v>
      </c>
      <c r="Q25" s="257">
        <f t="shared" si="6"/>
        <v>16</v>
      </c>
      <c r="R25" s="275">
        <v>214.5</v>
      </c>
      <c r="S25" s="276">
        <f>R25/3.4</f>
        <v>63.088235294117652</v>
      </c>
      <c r="T25" s="257">
        <f t="shared" si="8"/>
        <v>15</v>
      </c>
      <c r="U25" s="275">
        <v>217</v>
      </c>
      <c r="V25" s="276">
        <f>U25/3.4</f>
        <v>63.82352941176471</v>
      </c>
      <c r="W25" s="257">
        <f t="shared" si="10"/>
        <v>10</v>
      </c>
      <c r="X25" s="257"/>
      <c r="Y25" s="257"/>
      <c r="Z25" s="275">
        <f t="shared" si="11"/>
        <v>1065.5</v>
      </c>
      <c r="AA25" s="276">
        <f t="shared" si="12"/>
        <v>62.67647058823529</v>
      </c>
      <c r="AB25" s="257">
        <v>3</v>
      </c>
    </row>
    <row r="26" spans="1:28" s="125" customFormat="1" ht="58.5" customHeight="1" x14ac:dyDescent="0.25">
      <c r="A26" s="257">
        <f t="shared" si="0"/>
        <v>15</v>
      </c>
      <c r="B26" s="261" t="s">
        <v>844</v>
      </c>
      <c r="C26" s="259" t="s">
        <v>309</v>
      </c>
      <c r="D26" s="260">
        <v>1</v>
      </c>
      <c r="E26" s="258" t="s">
        <v>917</v>
      </c>
      <c r="F26" s="259" t="s">
        <v>318</v>
      </c>
      <c r="G26" s="260" t="s">
        <v>306</v>
      </c>
      <c r="H26" s="260" t="s">
        <v>288</v>
      </c>
      <c r="I26" s="275">
        <v>229</v>
      </c>
      <c r="J26" s="276">
        <f>I26/3.4-1.5</f>
        <v>65.852941176470594</v>
      </c>
      <c r="K26" s="257">
        <f t="shared" si="2"/>
        <v>5</v>
      </c>
      <c r="L26" s="275">
        <v>209.5</v>
      </c>
      <c r="M26" s="276">
        <f>L26/3.4-1.5</f>
        <v>60.117647058823529</v>
      </c>
      <c r="N26" s="257">
        <f t="shared" si="4"/>
        <v>16</v>
      </c>
      <c r="O26" s="275">
        <v>217</v>
      </c>
      <c r="P26" s="276">
        <f>O26/3.4-1.5</f>
        <v>62.32352941176471</v>
      </c>
      <c r="Q26" s="257">
        <f t="shared" si="6"/>
        <v>15</v>
      </c>
      <c r="R26" s="275">
        <v>218.5</v>
      </c>
      <c r="S26" s="276">
        <f>R26/3.4-1.5</f>
        <v>62.764705882352942</v>
      </c>
      <c r="T26" s="257">
        <f t="shared" si="8"/>
        <v>16</v>
      </c>
      <c r="U26" s="275">
        <v>217</v>
      </c>
      <c r="V26" s="276">
        <f>U26/3.4-1.5</f>
        <v>62.32352941176471</v>
      </c>
      <c r="W26" s="257">
        <f t="shared" si="10"/>
        <v>15</v>
      </c>
      <c r="X26" s="257"/>
      <c r="Y26" s="257">
        <v>2</v>
      </c>
      <c r="Z26" s="275">
        <f t="shared" si="11"/>
        <v>1091</v>
      </c>
      <c r="AA26" s="276">
        <f t="shared" si="12"/>
        <v>62.67647058823529</v>
      </c>
      <c r="AB26" s="257">
        <v>3</v>
      </c>
    </row>
    <row r="27" spans="1:28" s="125" customFormat="1" ht="58.5" customHeight="1" x14ac:dyDescent="0.25">
      <c r="A27" s="257">
        <f t="shared" si="0"/>
        <v>17</v>
      </c>
      <c r="B27" s="262" t="s">
        <v>847</v>
      </c>
      <c r="C27" s="259" t="s">
        <v>11</v>
      </c>
      <c r="D27" s="260" t="s">
        <v>6</v>
      </c>
      <c r="E27" s="258" t="s">
        <v>848</v>
      </c>
      <c r="F27" s="259" t="s">
        <v>435</v>
      </c>
      <c r="G27" s="260" t="s">
        <v>288</v>
      </c>
      <c r="H27" s="260" t="s">
        <v>432</v>
      </c>
      <c r="I27" s="275">
        <v>220</v>
      </c>
      <c r="J27" s="276">
        <f>I27/3.4</f>
        <v>64.705882352941174</v>
      </c>
      <c r="K27" s="257">
        <f t="shared" si="2"/>
        <v>12</v>
      </c>
      <c r="L27" s="275">
        <v>203</v>
      </c>
      <c r="M27" s="276">
        <f>L27/3.4</f>
        <v>59.705882352941181</v>
      </c>
      <c r="N27" s="257">
        <f t="shared" si="4"/>
        <v>17</v>
      </c>
      <c r="O27" s="275">
        <v>209</v>
      </c>
      <c r="P27" s="276">
        <f>O27/3.4</f>
        <v>61.470588235294116</v>
      </c>
      <c r="Q27" s="257">
        <f t="shared" si="6"/>
        <v>17</v>
      </c>
      <c r="R27" s="275">
        <v>218.5</v>
      </c>
      <c r="S27" s="276">
        <f>R27/3.4</f>
        <v>64.264705882352942</v>
      </c>
      <c r="T27" s="257">
        <f t="shared" si="8"/>
        <v>11</v>
      </c>
      <c r="U27" s="275">
        <v>211</v>
      </c>
      <c r="V27" s="276">
        <f>U27/3.4</f>
        <v>62.058823529411768</v>
      </c>
      <c r="W27" s="257">
        <f t="shared" si="10"/>
        <v>16</v>
      </c>
      <c r="X27" s="257"/>
      <c r="Y27" s="257"/>
      <c r="Z27" s="275">
        <f t="shared" si="11"/>
        <v>1061.5</v>
      </c>
      <c r="AA27" s="276">
        <f t="shared" si="12"/>
        <v>62.441176470588246</v>
      </c>
      <c r="AB27" s="257">
        <v>3</v>
      </c>
    </row>
    <row r="28" spans="1:28" s="125" customFormat="1" ht="58.5" customHeight="1" x14ac:dyDescent="0.25">
      <c r="A28" s="257">
        <f t="shared" si="0"/>
        <v>18</v>
      </c>
      <c r="B28" s="261" t="s">
        <v>856</v>
      </c>
      <c r="C28" s="259" t="s">
        <v>369</v>
      </c>
      <c r="D28" s="260" t="s">
        <v>7</v>
      </c>
      <c r="E28" s="262" t="s">
        <v>857</v>
      </c>
      <c r="F28" s="259" t="s">
        <v>371</v>
      </c>
      <c r="G28" s="260" t="s">
        <v>372</v>
      </c>
      <c r="H28" s="260" t="s">
        <v>105</v>
      </c>
      <c r="I28" s="275">
        <v>210</v>
      </c>
      <c r="J28" s="276">
        <f>I28/3.4-0.5</f>
        <v>61.264705882352942</v>
      </c>
      <c r="K28" s="257">
        <f t="shared" si="2"/>
        <v>18</v>
      </c>
      <c r="L28" s="275">
        <v>203.5</v>
      </c>
      <c r="M28" s="276">
        <f>L28/3.4-0.5</f>
        <v>59.352941176470587</v>
      </c>
      <c r="N28" s="257">
        <f t="shared" si="4"/>
        <v>18</v>
      </c>
      <c r="O28" s="275">
        <v>200</v>
      </c>
      <c r="P28" s="276">
        <f>O28/3.4-0.5</f>
        <v>58.32352941176471</v>
      </c>
      <c r="Q28" s="257">
        <f t="shared" si="6"/>
        <v>18</v>
      </c>
      <c r="R28" s="275">
        <v>202.5</v>
      </c>
      <c r="S28" s="276">
        <f>R28/3.4-0.5</f>
        <v>59.058823529411768</v>
      </c>
      <c r="T28" s="257">
        <f t="shared" si="8"/>
        <v>18</v>
      </c>
      <c r="U28" s="275">
        <v>209.5</v>
      </c>
      <c r="V28" s="276">
        <f>U28/3.4-0.5</f>
        <v>61.117647058823529</v>
      </c>
      <c r="W28" s="257">
        <f t="shared" si="10"/>
        <v>18</v>
      </c>
      <c r="X28" s="257"/>
      <c r="Y28" s="257">
        <v>1</v>
      </c>
      <c r="Z28" s="275">
        <f t="shared" si="11"/>
        <v>1025.5</v>
      </c>
      <c r="AA28" s="276">
        <f t="shared" si="12"/>
        <v>59.82352941176471</v>
      </c>
      <c r="AB28" s="257"/>
    </row>
    <row r="30" spans="1:28" s="125" customFormat="1" ht="26.25" customHeight="1" x14ac:dyDescent="0.25"/>
    <row r="31" spans="1:28" s="277" customFormat="1" ht="27" customHeight="1" x14ac:dyDescent="0.4">
      <c r="B31" s="277" t="s">
        <v>9</v>
      </c>
      <c r="L31" s="435" t="s">
        <v>548</v>
      </c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</row>
    <row r="32" spans="1:28" s="277" customFormat="1" ht="28.5" customHeight="1" x14ac:dyDescent="0.4">
      <c r="B32" s="277" t="s">
        <v>10</v>
      </c>
      <c r="L32" s="435" t="s">
        <v>566</v>
      </c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</row>
  </sheetData>
  <sortState ref="A11:XFD28">
    <sortCondition ref="A11:A28"/>
  </sortState>
  <mergeCells count="28">
    <mergeCell ref="A1:AB1"/>
    <mergeCell ref="A2:AA2"/>
    <mergeCell ref="A3:AA3"/>
    <mergeCell ref="A4:AA4"/>
    <mergeCell ref="A5:AA5"/>
    <mergeCell ref="A6:AA6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L32:AA32"/>
    <mergeCell ref="I9:K9"/>
    <mergeCell ref="L9:N9"/>
    <mergeCell ref="O9:Q9"/>
    <mergeCell ref="R9:T9"/>
    <mergeCell ref="U9:W9"/>
    <mergeCell ref="X9:X10"/>
    <mergeCell ref="Y9:Y10"/>
    <mergeCell ref="Z9:Z10"/>
    <mergeCell ref="AA9:AA10"/>
    <mergeCell ref="AB9:AB10"/>
    <mergeCell ref="L31:AA31"/>
  </mergeCells>
  <pageMargins left="0" right="0" top="0" bottom="0" header="0.31496062992125984" footer="0.31496062992125984"/>
  <pageSetup paperSize="9" scale="3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19" zoomScale="60" zoomScaleNormal="60" workbookViewId="0">
      <selection activeCell="D26" sqref="D26"/>
    </sheetView>
  </sheetViews>
  <sheetFormatPr defaultRowHeight="15" x14ac:dyDescent="0.25"/>
  <cols>
    <col min="1" max="1" width="5.7109375" style="9" customWidth="1"/>
    <col min="2" max="2" width="41" style="9" customWidth="1"/>
    <col min="3" max="3" width="4.5703125" style="9" hidden="1" customWidth="1"/>
    <col min="4" max="4" width="8.42578125" style="9" customWidth="1"/>
    <col min="5" max="5" width="69.42578125" style="9" customWidth="1"/>
    <col min="6" max="6" width="4" style="9" hidden="1" customWidth="1"/>
    <col min="7" max="7" width="14.85546875" style="9" hidden="1" customWidth="1"/>
    <col min="8" max="8" width="30" style="9" customWidth="1"/>
    <col min="9" max="9" width="9.42578125" style="9" customWidth="1"/>
    <col min="10" max="10" width="10.85546875" style="9" customWidth="1"/>
    <col min="11" max="11" width="6.5703125" style="9" customWidth="1"/>
    <col min="12" max="12" width="10.42578125" style="9" customWidth="1"/>
    <col min="13" max="13" width="11.42578125" style="9" customWidth="1"/>
    <col min="14" max="14" width="5.28515625" style="9" customWidth="1"/>
    <col min="15" max="15" width="9.85546875" style="9" customWidth="1"/>
    <col min="16" max="16" width="10.7109375" style="9" customWidth="1"/>
    <col min="17" max="17" width="5.42578125" style="9" customWidth="1"/>
    <col min="18" max="18" width="10.42578125" style="9" customWidth="1"/>
    <col min="19" max="19" width="10.85546875" style="9" customWidth="1"/>
    <col min="20" max="20" width="5.5703125" style="9" customWidth="1"/>
    <col min="21" max="21" width="10.42578125" style="9" customWidth="1"/>
    <col min="22" max="22" width="11.42578125" style="9" customWidth="1"/>
    <col min="23" max="23" width="5.28515625" style="9" customWidth="1"/>
    <col min="24" max="25" width="3.42578125" style="9" customWidth="1"/>
    <col min="26" max="27" width="11.42578125" style="9" customWidth="1"/>
    <col min="28" max="28" width="5.7109375" style="9" customWidth="1"/>
    <col min="29" max="16384" width="9.140625" style="9"/>
  </cols>
  <sheetData>
    <row r="1" spans="1:32" ht="45.75" x14ac:dyDescent="0.25">
      <c r="A1" s="460" t="s">
        <v>766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79"/>
      <c r="AD1" s="79"/>
      <c r="AE1" s="79"/>
      <c r="AF1" s="79"/>
    </row>
    <row r="2" spans="1:32" s="279" customFormat="1" ht="30" customHeight="1" x14ac:dyDescent="0.25">
      <c r="A2" s="447" t="s">
        <v>747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278"/>
      <c r="AC2" s="278"/>
      <c r="AD2" s="278"/>
      <c r="AE2" s="278"/>
      <c r="AF2" s="278"/>
    </row>
    <row r="3" spans="1:32" s="279" customFormat="1" ht="30" customHeight="1" x14ac:dyDescent="0.25">
      <c r="A3" s="448" t="s">
        <v>552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278"/>
      <c r="AC3" s="278"/>
      <c r="AD3" s="278"/>
      <c r="AE3" s="278"/>
      <c r="AF3" s="278"/>
    </row>
    <row r="4" spans="1:32" s="279" customFormat="1" ht="30" customHeight="1" x14ac:dyDescent="0.25">
      <c r="A4" s="449" t="s">
        <v>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</row>
    <row r="5" spans="1:32" s="279" customFormat="1" ht="30" customHeight="1" x14ac:dyDescent="0.25">
      <c r="A5" s="450" t="s">
        <v>50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1:32" s="279" customFormat="1" ht="30" customHeight="1" x14ac:dyDescent="0.25">
      <c r="A6" s="386" t="s">
        <v>709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</row>
    <row r="7" spans="1:32" s="279" customFormat="1" ht="50.25" customHeight="1" x14ac:dyDescent="0.25">
      <c r="A7" s="426" t="s">
        <v>920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</row>
    <row r="8" spans="1:32" s="252" customFormat="1" ht="24.75" customHeight="1" x14ac:dyDescent="0.35">
      <c r="A8" s="280" t="s">
        <v>221</v>
      </c>
      <c r="B8" s="280"/>
      <c r="C8" s="281"/>
      <c r="D8" s="282"/>
      <c r="E8" s="282"/>
      <c r="F8" s="282"/>
      <c r="G8" s="282"/>
      <c r="H8" s="283"/>
      <c r="Z8" s="427" t="s">
        <v>708</v>
      </c>
      <c r="AA8" s="427"/>
    </row>
    <row r="9" spans="1:32" s="252" customFormat="1" ht="32.25" customHeight="1" x14ac:dyDescent="0.35">
      <c r="A9" s="439" t="s">
        <v>42</v>
      </c>
      <c r="B9" s="444" t="s">
        <v>861</v>
      </c>
      <c r="C9" s="444" t="s">
        <v>51</v>
      </c>
      <c r="D9" s="439" t="s">
        <v>3</v>
      </c>
      <c r="E9" s="444" t="s">
        <v>862</v>
      </c>
      <c r="F9" s="444" t="s">
        <v>51</v>
      </c>
      <c r="G9" s="444" t="s">
        <v>5</v>
      </c>
      <c r="H9" s="444" t="s">
        <v>217</v>
      </c>
      <c r="I9" s="436" t="s">
        <v>69</v>
      </c>
      <c r="J9" s="436"/>
      <c r="K9" s="436"/>
      <c r="L9" s="436" t="s">
        <v>771</v>
      </c>
      <c r="M9" s="436"/>
      <c r="N9" s="436"/>
      <c r="O9" s="436" t="s">
        <v>49</v>
      </c>
      <c r="P9" s="436"/>
      <c r="Q9" s="436"/>
      <c r="R9" s="436" t="s">
        <v>48</v>
      </c>
      <c r="S9" s="436"/>
      <c r="T9" s="436"/>
      <c r="U9" s="436" t="s">
        <v>772</v>
      </c>
      <c r="V9" s="436"/>
      <c r="W9" s="436"/>
      <c r="X9" s="437" t="s">
        <v>52</v>
      </c>
      <c r="Y9" s="437" t="s">
        <v>47</v>
      </c>
      <c r="Z9" s="439" t="s">
        <v>46</v>
      </c>
      <c r="AA9" s="441" t="s">
        <v>45</v>
      </c>
      <c r="AB9" s="433" t="s">
        <v>53</v>
      </c>
    </row>
    <row r="10" spans="1:32" s="252" customFormat="1" ht="62.25" customHeight="1" x14ac:dyDescent="0.35">
      <c r="A10" s="440"/>
      <c r="B10" s="459"/>
      <c r="C10" s="445"/>
      <c r="D10" s="440"/>
      <c r="E10" s="445"/>
      <c r="F10" s="445"/>
      <c r="G10" s="445"/>
      <c r="H10" s="445"/>
      <c r="I10" s="284" t="s">
        <v>44</v>
      </c>
      <c r="J10" s="285" t="s">
        <v>43</v>
      </c>
      <c r="K10" s="286" t="s">
        <v>42</v>
      </c>
      <c r="L10" s="284" t="s">
        <v>44</v>
      </c>
      <c r="M10" s="285" t="s">
        <v>43</v>
      </c>
      <c r="N10" s="286" t="s">
        <v>42</v>
      </c>
      <c r="O10" s="284" t="s">
        <v>44</v>
      </c>
      <c r="P10" s="285" t="s">
        <v>43</v>
      </c>
      <c r="Q10" s="286" t="s">
        <v>42</v>
      </c>
      <c r="R10" s="284" t="s">
        <v>44</v>
      </c>
      <c r="S10" s="285" t="s">
        <v>43</v>
      </c>
      <c r="T10" s="286" t="s">
        <v>42</v>
      </c>
      <c r="U10" s="284" t="s">
        <v>44</v>
      </c>
      <c r="V10" s="285" t="s">
        <v>43</v>
      </c>
      <c r="W10" s="286" t="s">
        <v>42</v>
      </c>
      <c r="X10" s="438"/>
      <c r="Y10" s="438"/>
      <c r="Z10" s="440"/>
      <c r="AA10" s="442"/>
      <c r="AB10" s="434"/>
    </row>
    <row r="11" spans="1:32" s="125" customFormat="1" ht="58.5" customHeight="1" x14ac:dyDescent="0.25">
      <c r="A11" s="257">
        <f t="shared" ref="A11:A28" si="0">RANK(AA11,AA$11:AA$28,0)</f>
        <v>1</v>
      </c>
      <c r="B11" s="274" t="s">
        <v>823</v>
      </c>
      <c r="C11" s="269" t="s">
        <v>325</v>
      </c>
      <c r="D11" s="270">
        <v>1</v>
      </c>
      <c r="E11" s="258" t="s">
        <v>824</v>
      </c>
      <c r="F11" s="259" t="s">
        <v>336</v>
      </c>
      <c r="G11" s="260" t="s">
        <v>330</v>
      </c>
      <c r="H11" s="260" t="s">
        <v>24</v>
      </c>
      <c r="I11" s="275">
        <v>228</v>
      </c>
      <c r="J11" s="276">
        <f t="shared" ref="J11:J23" si="1">I11/3.4</f>
        <v>67.058823529411768</v>
      </c>
      <c r="K11" s="257">
        <f t="shared" ref="K11:K28" si="2">RANK(J11,J$11:J$28,0)</f>
        <v>1</v>
      </c>
      <c r="L11" s="275">
        <v>229.5</v>
      </c>
      <c r="M11" s="276">
        <f t="shared" ref="M11:M23" si="3">L11/3.4</f>
        <v>67.5</v>
      </c>
      <c r="N11" s="257">
        <f t="shared" ref="N11:N28" si="4">RANK(M11,M$11:M$28,0)</f>
        <v>1</v>
      </c>
      <c r="O11" s="275">
        <v>225.5</v>
      </c>
      <c r="P11" s="276">
        <f t="shared" ref="P11:P23" si="5">O11/3.4</f>
        <v>66.32352941176471</v>
      </c>
      <c r="Q11" s="257">
        <f t="shared" ref="Q11:Q28" si="6">RANK(P11,P$11:P$28,0)</f>
        <v>4</v>
      </c>
      <c r="R11" s="275">
        <v>226.5</v>
      </c>
      <c r="S11" s="276">
        <f t="shared" ref="S11:S23" si="7">R11/3.4</f>
        <v>66.617647058823536</v>
      </c>
      <c r="T11" s="257">
        <f t="shared" ref="T11:T28" si="8">RANK(S11,S$11:S$28,0)</f>
        <v>3</v>
      </c>
      <c r="U11" s="275">
        <v>221.5</v>
      </c>
      <c r="V11" s="276">
        <f t="shared" ref="V11:V23" si="9">U11/3.4</f>
        <v>65.14705882352942</v>
      </c>
      <c r="W11" s="257">
        <f t="shared" ref="W11:W28" si="10">RANK(V11,V$11:V$28,0)</f>
        <v>3</v>
      </c>
      <c r="X11" s="257"/>
      <c r="Y11" s="257"/>
      <c r="Z11" s="275">
        <f t="shared" ref="Z11:Z28" si="11">L11+U11+I11+O11+R11</f>
        <v>1131</v>
      </c>
      <c r="AA11" s="276">
        <f t="shared" ref="AA11:AA28" si="12">(M11+V11+J11+P11+S11)/5</f>
        <v>66.529411764705884</v>
      </c>
      <c r="AB11" s="257">
        <v>1</v>
      </c>
    </row>
    <row r="12" spans="1:32" s="125" customFormat="1" ht="58.5" customHeight="1" x14ac:dyDescent="0.25">
      <c r="A12" s="257">
        <f t="shared" si="0"/>
        <v>2</v>
      </c>
      <c r="B12" s="258" t="s">
        <v>821</v>
      </c>
      <c r="C12" s="259" t="s">
        <v>351</v>
      </c>
      <c r="D12" s="260">
        <v>1</v>
      </c>
      <c r="E12" s="258" t="s">
        <v>822</v>
      </c>
      <c r="F12" s="259" t="s">
        <v>360</v>
      </c>
      <c r="G12" s="260" t="s">
        <v>362</v>
      </c>
      <c r="H12" s="260" t="s">
        <v>31</v>
      </c>
      <c r="I12" s="275">
        <v>224</v>
      </c>
      <c r="J12" s="276">
        <f t="shared" si="1"/>
        <v>65.882352941176478</v>
      </c>
      <c r="K12" s="257">
        <f t="shared" si="2"/>
        <v>4</v>
      </c>
      <c r="L12" s="275">
        <v>224.5</v>
      </c>
      <c r="M12" s="276">
        <f t="shared" si="3"/>
        <v>66.029411764705884</v>
      </c>
      <c r="N12" s="257">
        <f t="shared" si="4"/>
        <v>3</v>
      </c>
      <c r="O12" s="275">
        <v>223.5</v>
      </c>
      <c r="P12" s="276">
        <f t="shared" si="5"/>
        <v>65.735294117647058</v>
      </c>
      <c r="Q12" s="257">
        <f t="shared" si="6"/>
        <v>5</v>
      </c>
      <c r="R12" s="275">
        <v>230</v>
      </c>
      <c r="S12" s="276">
        <f t="shared" si="7"/>
        <v>67.64705882352942</v>
      </c>
      <c r="T12" s="257">
        <f t="shared" si="8"/>
        <v>1</v>
      </c>
      <c r="U12" s="275">
        <v>222.5</v>
      </c>
      <c r="V12" s="276">
        <f t="shared" si="9"/>
        <v>65.441176470588232</v>
      </c>
      <c r="W12" s="257">
        <f t="shared" si="10"/>
        <v>1</v>
      </c>
      <c r="X12" s="257"/>
      <c r="Y12" s="257"/>
      <c r="Z12" s="275">
        <f t="shared" si="11"/>
        <v>1124.5</v>
      </c>
      <c r="AA12" s="276">
        <f t="shared" si="12"/>
        <v>66.14705882352942</v>
      </c>
      <c r="AB12" s="257">
        <v>1</v>
      </c>
    </row>
    <row r="13" spans="1:32" s="125" customFormat="1" ht="58.5" customHeight="1" x14ac:dyDescent="0.25">
      <c r="A13" s="257">
        <f t="shared" si="0"/>
        <v>3</v>
      </c>
      <c r="B13" s="258" t="s">
        <v>838</v>
      </c>
      <c r="C13" s="259" t="s">
        <v>32</v>
      </c>
      <c r="D13" s="260" t="s">
        <v>25</v>
      </c>
      <c r="E13" s="258" t="s">
        <v>839</v>
      </c>
      <c r="F13" s="259" t="s">
        <v>279</v>
      </c>
      <c r="G13" s="260" t="s">
        <v>16</v>
      </c>
      <c r="H13" s="260" t="s">
        <v>31</v>
      </c>
      <c r="I13" s="275">
        <v>227</v>
      </c>
      <c r="J13" s="276">
        <f t="shared" si="1"/>
        <v>66.764705882352942</v>
      </c>
      <c r="K13" s="257">
        <f t="shared" si="2"/>
        <v>2</v>
      </c>
      <c r="L13" s="275">
        <v>225</v>
      </c>
      <c r="M13" s="276">
        <f t="shared" si="3"/>
        <v>66.17647058823529</v>
      </c>
      <c r="N13" s="257">
        <f t="shared" si="4"/>
        <v>2</v>
      </c>
      <c r="O13" s="275">
        <v>223.5</v>
      </c>
      <c r="P13" s="276">
        <f t="shared" si="5"/>
        <v>65.735294117647058</v>
      </c>
      <c r="Q13" s="257">
        <f t="shared" si="6"/>
        <v>5</v>
      </c>
      <c r="R13" s="275">
        <v>224.5</v>
      </c>
      <c r="S13" s="276">
        <f t="shared" si="7"/>
        <v>66.029411764705884</v>
      </c>
      <c r="T13" s="257">
        <f t="shared" si="8"/>
        <v>7</v>
      </c>
      <c r="U13" s="275">
        <v>218.5</v>
      </c>
      <c r="V13" s="276">
        <f t="shared" si="9"/>
        <v>64.264705882352942</v>
      </c>
      <c r="W13" s="257">
        <f t="shared" si="10"/>
        <v>7</v>
      </c>
      <c r="X13" s="257"/>
      <c r="Y13" s="257"/>
      <c r="Z13" s="275">
        <f t="shared" si="11"/>
        <v>1118.5</v>
      </c>
      <c r="AA13" s="276">
        <f t="shared" si="12"/>
        <v>65.794117647058826</v>
      </c>
      <c r="AB13" s="257">
        <v>1</v>
      </c>
    </row>
    <row r="14" spans="1:32" s="125" customFormat="1" ht="58.5" customHeight="1" x14ac:dyDescent="0.25">
      <c r="A14" s="257">
        <f t="shared" si="0"/>
        <v>4</v>
      </c>
      <c r="B14" s="273" t="s">
        <v>825</v>
      </c>
      <c r="C14" s="311" t="s">
        <v>311</v>
      </c>
      <c r="D14" s="312" t="s">
        <v>25</v>
      </c>
      <c r="E14" s="258" t="s">
        <v>826</v>
      </c>
      <c r="F14" s="263" t="s">
        <v>299</v>
      </c>
      <c r="G14" s="264" t="s">
        <v>296</v>
      </c>
      <c r="H14" s="260" t="s">
        <v>82</v>
      </c>
      <c r="I14" s="275">
        <v>220</v>
      </c>
      <c r="J14" s="276">
        <f t="shared" si="1"/>
        <v>64.705882352941174</v>
      </c>
      <c r="K14" s="257">
        <f t="shared" si="2"/>
        <v>12</v>
      </c>
      <c r="L14" s="275">
        <v>223</v>
      </c>
      <c r="M14" s="276">
        <f t="shared" si="3"/>
        <v>65.588235294117652</v>
      </c>
      <c r="N14" s="257">
        <f t="shared" si="4"/>
        <v>4</v>
      </c>
      <c r="O14" s="275">
        <v>229.5</v>
      </c>
      <c r="P14" s="276">
        <f t="shared" si="5"/>
        <v>67.5</v>
      </c>
      <c r="Q14" s="257">
        <f t="shared" si="6"/>
        <v>2</v>
      </c>
      <c r="R14" s="275">
        <v>224</v>
      </c>
      <c r="S14" s="276">
        <f t="shared" si="7"/>
        <v>65.882352941176478</v>
      </c>
      <c r="T14" s="257">
        <f t="shared" si="8"/>
        <v>8</v>
      </c>
      <c r="U14" s="275">
        <v>221</v>
      </c>
      <c r="V14" s="276">
        <f t="shared" si="9"/>
        <v>65</v>
      </c>
      <c r="W14" s="257">
        <f t="shared" si="10"/>
        <v>4</v>
      </c>
      <c r="X14" s="257"/>
      <c r="Y14" s="257"/>
      <c r="Z14" s="275">
        <f t="shared" si="11"/>
        <v>1117.5</v>
      </c>
      <c r="AA14" s="276">
        <f t="shared" si="12"/>
        <v>65.735294117647058</v>
      </c>
      <c r="AB14" s="257">
        <v>1</v>
      </c>
    </row>
    <row r="15" spans="1:32" s="125" customFormat="1" ht="58.5" customHeight="1" x14ac:dyDescent="0.25">
      <c r="A15" s="257">
        <f t="shared" si="0"/>
        <v>5</v>
      </c>
      <c r="B15" s="262" t="s">
        <v>830</v>
      </c>
      <c r="C15" s="259" t="s">
        <v>508</v>
      </c>
      <c r="D15" s="260">
        <v>3</v>
      </c>
      <c r="E15" s="258" t="s">
        <v>831</v>
      </c>
      <c r="F15" s="259" t="s">
        <v>589</v>
      </c>
      <c r="G15" s="260" t="s">
        <v>561</v>
      </c>
      <c r="H15" s="260" t="s">
        <v>493</v>
      </c>
      <c r="I15" s="275">
        <v>225.5</v>
      </c>
      <c r="J15" s="276">
        <f t="shared" si="1"/>
        <v>66.32352941176471</v>
      </c>
      <c r="K15" s="257">
        <f t="shared" si="2"/>
        <v>3</v>
      </c>
      <c r="L15" s="275">
        <v>216</v>
      </c>
      <c r="M15" s="276">
        <f t="shared" si="3"/>
        <v>63.529411764705884</v>
      </c>
      <c r="N15" s="257">
        <f t="shared" si="4"/>
        <v>10</v>
      </c>
      <c r="O15" s="275">
        <v>227.5</v>
      </c>
      <c r="P15" s="276">
        <f t="shared" si="5"/>
        <v>66.911764705882348</v>
      </c>
      <c r="Q15" s="257">
        <f t="shared" si="6"/>
        <v>3</v>
      </c>
      <c r="R15" s="275">
        <v>226.5</v>
      </c>
      <c r="S15" s="276">
        <f t="shared" si="7"/>
        <v>66.617647058823536</v>
      </c>
      <c r="T15" s="257">
        <f t="shared" si="8"/>
        <v>3</v>
      </c>
      <c r="U15" s="275">
        <v>220.5</v>
      </c>
      <c r="V15" s="276">
        <f t="shared" si="9"/>
        <v>64.852941176470594</v>
      </c>
      <c r="W15" s="257">
        <f t="shared" si="10"/>
        <v>5</v>
      </c>
      <c r="X15" s="257"/>
      <c r="Y15" s="257"/>
      <c r="Z15" s="275">
        <f t="shared" si="11"/>
        <v>1116</v>
      </c>
      <c r="AA15" s="276">
        <f t="shared" si="12"/>
        <v>65.64705882352942</v>
      </c>
      <c r="AB15" s="257">
        <v>1</v>
      </c>
    </row>
    <row r="16" spans="1:32" s="125" customFormat="1" ht="58.5" customHeight="1" x14ac:dyDescent="0.25">
      <c r="A16" s="257">
        <f t="shared" si="0"/>
        <v>6</v>
      </c>
      <c r="B16" s="265" t="s">
        <v>832</v>
      </c>
      <c r="C16" s="259" t="s">
        <v>495</v>
      </c>
      <c r="D16" s="260" t="s">
        <v>6</v>
      </c>
      <c r="E16" s="258" t="s">
        <v>833</v>
      </c>
      <c r="F16" s="259" t="s">
        <v>587</v>
      </c>
      <c r="G16" s="260" t="s">
        <v>588</v>
      </c>
      <c r="H16" s="260" t="s">
        <v>493</v>
      </c>
      <c r="I16" s="275">
        <v>221.5</v>
      </c>
      <c r="J16" s="276">
        <f t="shared" si="1"/>
        <v>65.14705882352942</v>
      </c>
      <c r="K16" s="257">
        <f t="shared" si="2"/>
        <v>8</v>
      </c>
      <c r="L16" s="275">
        <v>214.5</v>
      </c>
      <c r="M16" s="276">
        <f t="shared" si="3"/>
        <v>63.088235294117652</v>
      </c>
      <c r="N16" s="257">
        <f t="shared" si="4"/>
        <v>11</v>
      </c>
      <c r="O16" s="275">
        <v>231</v>
      </c>
      <c r="P16" s="276">
        <f t="shared" si="5"/>
        <v>67.941176470588232</v>
      </c>
      <c r="Q16" s="257">
        <f t="shared" si="6"/>
        <v>1</v>
      </c>
      <c r="R16" s="275">
        <v>227</v>
      </c>
      <c r="S16" s="276">
        <f t="shared" si="7"/>
        <v>66.764705882352942</v>
      </c>
      <c r="T16" s="257">
        <f t="shared" si="8"/>
        <v>2</v>
      </c>
      <c r="U16" s="275">
        <v>217</v>
      </c>
      <c r="V16" s="276">
        <f t="shared" si="9"/>
        <v>63.82352941176471</v>
      </c>
      <c r="W16" s="257">
        <f t="shared" si="10"/>
        <v>10</v>
      </c>
      <c r="X16" s="257"/>
      <c r="Y16" s="257"/>
      <c r="Z16" s="275">
        <f t="shared" si="11"/>
        <v>1111</v>
      </c>
      <c r="AA16" s="276">
        <f t="shared" si="12"/>
        <v>65.35294117647058</v>
      </c>
      <c r="AB16" s="257">
        <v>1</v>
      </c>
    </row>
    <row r="17" spans="1:28" s="125" customFormat="1" ht="58.5" customHeight="1" x14ac:dyDescent="0.25">
      <c r="A17" s="257">
        <f t="shared" si="0"/>
        <v>7</v>
      </c>
      <c r="B17" s="262" t="s">
        <v>850</v>
      </c>
      <c r="C17" s="259" t="s">
        <v>283</v>
      </c>
      <c r="D17" s="260">
        <v>3</v>
      </c>
      <c r="E17" s="262" t="s">
        <v>851</v>
      </c>
      <c r="F17" s="259" t="s">
        <v>255</v>
      </c>
      <c r="G17" s="260" t="s">
        <v>288</v>
      </c>
      <c r="H17" s="260" t="s">
        <v>288</v>
      </c>
      <c r="I17" s="275">
        <v>222.5</v>
      </c>
      <c r="J17" s="276">
        <f t="shared" si="1"/>
        <v>65.441176470588232</v>
      </c>
      <c r="K17" s="257">
        <f t="shared" si="2"/>
        <v>6</v>
      </c>
      <c r="L17" s="275">
        <v>218.5</v>
      </c>
      <c r="M17" s="276">
        <f t="shared" si="3"/>
        <v>64.264705882352942</v>
      </c>
      <c r="N17" s="257">
        <f t="shared" si="4"/>
        <v>7</v>
      </c>
      <c r="O17" s="275">
        <v>221</v>
      </c>
      <c r="P17" s="276">
        <f t="shared" si="5"/>
        <v>65</v>
      </c>
      <c r="Q17" s="257">
        <f t="shared" si="6"/>
        <v>8</v>
      </c>
      <c r="R17" s="275">
        <v>225</v>
      </c>
      <c r="S17" s="276">
        <f t="shared" si="7"/>
        <v>66.17647058823529</v>
      </c>
      <c r="T17" s="257">
        <f t="shared" si="8"/>
        <v>6</v>
      </c>
      <c r="U17" s="275">
        <v>222.5</v>
      </c>
      <c r="V17" s="276">
        <f t="shared" si="9"/>
        <v>65.441176470588232</v>
      </c>
      <c r="W17" s="257">
        <f t="shared" si="10"/>
        <v>1</v>
      </c>
      <c r="X17" s="257"/>
      <c r="Y17" s="257"/>
      <c r="Z17" s="275">
        <f t="shared" si="11"/>
        <v>1109.5</v>
      </c>
      <c r="AA17" s="276">
        <f t="shared" si="12"/>
        <v>65.264705882352942</v>
      </c>
      <c r="AB17" s="257">
        <v>1</v>
      </c>
    </row>
    <row r="18" spans="1:28" s="125" customFormat="1" ht="58.5" customHeight="1" x14ac:dyDescent="0.25">
      <c r="A18" s="257">
        <f t="shared" si="0"/>
        <v>8</v>
      </c>
      <c r="B18" s="262" t="s">
        <v>828</v>
      </c>
      <c r="C18" s="263" t="s">
        <v>11</v>
      </c>
      <c r="D18" s="264">
        <v>1</v>
      </c>
      <c r="E18" s="258" t="s">
        <v>829</v>
      </c>
      <c r="F18" s="263" t="s">
        <v>202</v>
      </c>
      <c r="G18" s="264" t="s">
        <v>200</v>
      </c>
      <c r="H18" s="260" t="s">
        <v>288</v>
      </c>
      <c r="I18" s="275">
        <v>222.5</v>
      </c>
      <c r="J18" s="276">
        <f t="shared" si="1"/>
        <v>65.441176470588232</v>
      </c>
      <c r="K18" s="257">
        <f t="shared" si="2"/>
        <v>6</v>
      </c>
      <c r="L18" s="275">
        <v>222</v>
      </c>
      <c r="M18" s="276">
        <f t="shared" si="3"/>
        <v>65.294117647058826</v>
      </c>
      <c r="N18" s="257">
        <f t="shared" si="4"/>
        <v>5</v>
      </c>
      <c r="O18" s="275">
        <v>221.5</v>
      </c>
      <c r="P18" s="276">
        <f t="shared" si="5"/>
        <v>65.14705882352942</v>
      </c>
      <c r="Q18" s="257">
        <f t="shared" si="6"/>
        <v>7</v>
      </c>
      <c r="R18" s="275">
        <v>216.5</v>
      </c>
      <c r="S18" s="276">
        <f t="shared" si="7"/>
        <v>63.676470588235297</v>
      </c>
      <c r="T18" s="257">
        <f t="shared" si="8"/>
        <v>13</v>
      </c>
      <c r="U18" s="275">
        <v>218</v>
      </c>
      <c r="V18" s="276">
        <f t="shared" si="9"/>
        <v>64.117647058823536</v>
      </c>
      <c r="W18" s="257">
        <f t="shared" si="10"/>
        <v>8</v>
      </c>
      <c r="X18" s="257"/>
      <c r="Y18" s="257"/>
      <c r="Z18" s="275">
        <f t="shared" si="11"/>
        <v>1100.5</v>
      </c>
      <c r="AA18" s="276">
        <f t="shared" si="12"/>
        <v>64.735294117647058</v>
      </c>
      <c r="AB18" s="257">
        <v>2</v>
      </c>
    </row>
    <row r="19" spans="1:28" s="125" customFormat="1" ht="58.5" customHeight="1" x14ac:dyDescent="0.25">
      <c r="A19" s="257">
        <f t="shared" si="0"/>
        <v>9</v>
      </c>
      <c r="B19" s="261" t="s">
        <v>849</v>
      </c>
      <c r="C19" s="259" t="s">
        <v>344</v>
      </c>
      <c r="D19" s="260">
        <v>1</v>
      </c>
      <c r="E19" s="258" t="s">
        <v>824</v>
      </c>
      <c r="F19" s="259" t="s">
        <v>336</v>
      </c>
      <c r="G19" s="260" t="s">
        <v>330</v>
      </c>
      <c r="H19" s="260" t="s">
        <v>24</v>
      </c>
      <c r="I19" s="275">
        <v>220.5</v>
      </c>
      <c r="J19" s="276">
        <f t="shared" si="1"/>
        <v>64.852941176470594</v>
      </c>
      <c r="K19" s="257">
        <f t="shared" si="2"/>
        <v>9</v>
      </c>
      <c r="L19" s="275">
        <v>221</v>
      </c>
      <c r="M19" s="276">
        <f t="shared" si="3"/>
        <v>65</v>
      </c>
      <c r="N19" s="257">
        <f t="shared" si="4"/>
        <v>6</v>
      </c>
      <c r="O19" s="275">
        <v>213.5</v>
      </c>
      <c r="P19" s="276">
        <f t="shared" si="5"/>
        <v>62.794117647058826</v>
      </c>
      <c r="Q19" s="257">
        <f t="shared" si="6"/>
        <v>12</v>
      </c>
      <c r="R19" s="275">
        <v>222</v>
      </c>
      <c r="S19" s="276">
        <f t="shared" si="7"/>
        <v>65.294117647058826</v>
      </c>
      <c r="T19" s="257">
        <f t="shared" si="8"/>
        <v>9</v>
      </c>
      <c r="U19" s="275">
        <v>218</v>
      </c>
      <c r="V19" s="276">
        <f t="shared" si="9"/>
        <v>64.117647058823536</v>
      </c>
      <c r="W19" s="257">
        <f t="shared" si="10"/>
        <v>8</v>
      </c>
      <c r="X19" s="257"/>
      <c r="Y19" s="257"/>
      <c r="Z19" s="275">
        <f t="shared" si="11"/>
        <v>1095</v>
      </c>
      <c r="AA19" s="276">
        <f t="shared" si="12"/>
        <v>64.411764705882362</v>
      </c>
      <c r="AB19" s="257">
        <v>2</v>
      </c>
    </row>
    <row r="20" spans="1:28" s="125" customFormat="1" ht="58.5" customHeight="1" x14ac:dyDescent="0.25">
      <c r="A20" s="257">
        <f t="shared" si="0"/>
        <v>10</v>
      </c>
      <c r="B20" s="262" t="s">
        <v>836</v>
      </c>
      <c r="C20" s="266" t="s">
        <v>89</v>
      </c>
      <c r="D20" s="260" t="s">
        <v>6</v>
      </c>
      <c r="E20" s="267" t="s">
        <v>837</v>
      </c>
      <c r="F20" s="259" t="s">
        <v>90</v>
      </c>
      <c r="G20" s="260" t="s">
        <v>91</v>
      </c>
      <c r="H20" s="260" t="s">
        <v>493</v>
      </c>
      <c r="I20" s="275">
        <v>220.5</v>
      </c>
      <c r="J20" s="276">
        <f t="shared" si="1"/>
        <v>64.852941176470594</v>
      </c>
      <c r="K20" s="257">
        <f t="shared" si="2"/>
        <v>9</v>
      </c>
      <c r="L20" s="275">
        <v>218</v>
      </c>
      <c r="M20" s="276">
        <f t="shared" si="3"/>
        <v>64.117647058823536</v>
      </c>
      <c r="N20" s="257">
        <f t="shared" si="4"/>
        <v>8</v>
      </c>
      <c r="O20" s="275">
        <v>213.5</v>
      </c>
      <c r="P20" s="276">
        <f t="shared" si="5"/>
        <v>62.794117647058826</v>
      </c>
      <c r="Q20" s="257">
        <f t="shared" si="6"/>
        <v>12</v>
      </c>
      <c r="R20" s="275">
        <v>226</v>
      </c>
      <c r="S20" s="276">
        <f t="shared" si="7"/>
        <v>66.470588235294116</v>
      </c>
      <c r="T20" s="257">
        <f t="shared" si="8"/>
        <v>5</v>
      </c>
      <c r="U20" s="275">
        <v>214.5</v>
      </c>
      <c r="V20" s="276">
        <f t="shared" si="9"/>
        <v>63.088235294117652</v>
      </c>
      <c r="W20" s="257">
        <f t="shared" si="10"/>
        <v>12</v>
      </c>
      <c r="X20" s="257"/>
      <c r="Y20" s="257"/>
      <c r="Z20" s="275">
        <f t="shared" si="11"/>
        <v>1092.5</v>
      </c>
      <c r="AA20" s="276">
        <f t="shared" si="12"/>
        <v>64.264705882352956</v>
      </c>
      <c r="AB20" s="257">
        <v>2</v>
      </c>
    </row>
    <row r="21" spans="1:28" s="125" customFormat="1" ht="58.5" customHeight="1" x14ac:dyDescent="0.25">
      <c r="A21" s="257">
        <f t="shared" si="0"/>
        <v>11</v>
      </c>
      <c r="B21" s="258" t="s">
        <v>821</v>
      </c>
      <c r="C21" s="259" t="s">
        <v>351</v>
      </c>
      <c r="D21" s="260">
        <v>1</v>
      </c>
      <c r="E21" s="258" t="s">
        <v>827</v>
      </c>
      <c r="F21" s="259" t="s">
        <v>361</v>
      </c>
      <c r="G21" s="260" t="s">
        <v>16</v>
      </c>
      <c r="H21" s="260" t="s">
        <v>31</v>
      </c>
      <c r="I21" s="275">
        <v>220.5</v>
      </c>
      <c r="J21" s="276">
        <f t="shared" si="1"/>
        <v>64.852941176470594</v>
      </c>
      <c r="K21" s="257">
        <f t="shared" si="2"/>
        <v>9</v>
      </c>
      <c r="L21" s="275">
        <v>216.5</v>
      </c>
      <c r="M21" s="276">
        <f t="shared" si="3"/>
        <v>63.676470588235297</v>
      </c>
      <c r="N21" s="257">
        <f t="shared" si="4"/>
        <v>9</v>
      </c>
      <c r="O21" s="275">
        <v>218.5</v>
      </c>
      <c r="P21" s="276">
        <f t="shared" si="5"/>
        <v>64.264705882352942</v>
      </c>
      <c r="Q21" s="257">
        <f t="shared" si="6"/>
        <v>9</v>
      </c>
      <c r="R21" s="275">
        <v>216.5</v>
      </c>
      <c r="S21" s="276">
        <f t="shared" si="7"/>
        <v>63.676470588235297</v>
      </c>
      <c r="T21" s="257">
        <f t="shared" si="8"/>
        <v>13</v>
      </c>
      <c r="U21" s="275">
        <v>212</v>
      </c>
      <c r="V21" s="276">
        <f t="shared" si="9"/>
        <v>62.352941176470587</v>
      </c>
      <c r="W21" s="257">
        <f t="shared" si="10"/>
        <v>14</v>
      </c>
      <c r="X21" s="257"/>
      <c r="Y21" s="257"/>
      <c r="Z21" s="275">
        <f t="shared" si="11"/>
        <v>1084</v>
      </c>
      <c r="AA21" s="276">
        <f t="shared" si="12"/>
        <v>63.764705882352942</v>
      </c>
      <c r="AB21" s="257">
        <v>2</v>
      </c>
    </row>
    <row r="22" spans="1:28" s="125" customFormat="1" ht="58.5" customHeight="1" x14ac:dyDescent="0.25">
      <c r="A22" s="257">
        <f t="shared" si="0"/>
        <v>12</v>
      </c>
      <c r="B22" s="262" t="s">
        <v>842</v>
      </c>
      <c r="C22" s="271">
        <v>47404</v>
      </c>
      <c r="D22" s="272">
        <v>2</v>
      </c>
      <c r="E22" s="262" t="s">
        <v>843</v>
      </c>
      <c r="F22" s="259" t="s">
        <v>151</v>
      </c>
      <c r="G22" s="260" t="s">
        <v>178</v>
      </c>
      <c r="H22" s="260" t="s">
        <v>288</v>
      </c>
      <c r="I22" s="275">
        <v>219</v>
      </c>
      <c r="J22" s="276">
        <f t="shared" si="1"/>
        <v>64.411764705882348</v>
      </c>
      <c r="K22" s="257">
        <f t="shared" si="2"/>
        <v>14</v>
      </c>
      <c r="L22" s="275">
        <v>213</v>
      </c>
      <c r="M22" s="276">
        <f t="shared" si="3"/>
        <v>62.647058823529413</v>
      </c>
      <c r="N22" s="257">
        <f t="shared" si="4"/>
        <v>12</v>
      </c>
      <c r="O22" s="275">
        <v>216.5</v>
      </c>
      <c r="P22" s="276">
        <f t="shared" si="5"/>
        <v>63.676470588235297</v>
      </c>
      <c r="Q22" s="257">
        <f t="shared" si="6"/>
        <v>11</v>
      </c>
      <c r="R22" s="275">
        <v>211</v>
      </c>
      <c r="S22" s="276">
        <f t="shared" si="7"/>
        <v>62.058823529411768</v>
      </c>
      <c r="T22" s="257">
        <f t="shared" si="8"/>
        <v>17</v>
      </c>
      <c r="U22" s="275">
        <v>219.5</v>
      </c>
      <c r="V22" s="276">
        <f t="shared" si="9"/>
        <v>64.558823529411768</v>
      </c>
      <c r="W22" s="257">
        <f t="shared" si="10"/>
        <v>6</v>
      </c>
      <c r="X22" s="257"/>
      <c r="Y22" s="257"/>
      <c r="Z22" s="275">
        <f t="shared" si="11"/>
        <v>1079</v>
      </c>
      <c r="AA22" s="276">
        <f t="shared" si="12"/>
        <v>63.470588235294123</v>
      </c>
      <c r="AB22" s="257">
        <v>2</v>
      </c>
    </row>
    <row r="23" spans="1:28" s="125" customFormat="1" ht="58.5" customHeight="1" x14ac:dyDescent="0.25">
      <c r="A23" s="257">
        <f t="shared" si="0"/>
        <v>13</v>
      </c>
      <c r="B23" s="262" t="s">
        <v>846</v>
      </c>
      <c r="C23" s="259" t="s">
        <v>510</v>
      </c>
      <c r="D23" s="260" t="s">
        <v>25</v>
      </c>
      <c r="E23" s="258" t="s">
        <v>833</v>
      </c>
      <c r="F23" s="259" t="s">
        <v>587</v>
      </c>
      <c r="G23" s="260" t="s">
        <v>588</v>
      </c>
      <c r="H23" s="260" t="s">
        <v>493</v>
      </c>
      <c r="I23" s="275">
        <v>213</v>
      </c>
      <c r="J23" s="276">
        <f t="shared" si="1"/>
        <v>62.647058823529413</v>
      </c>
      <c r="K23" s="257">
        <f t="shared" si="2"/>
        <v>17</v>
      </c>
      <c r="L23" s="275">
        <v>211.5</v>
      </c>
      <c r="M23" s="276">
        <f t="shared" si="3"/>
        <v>62.205882352941181</v>
      </c>
      <c r="N23" s="257">
        <f t="shared" si="4"/>
        <v>13</v>
      </c>
      <c r="O23" s="275">
        <v>217.5</v>
      </c>
      <c r="P23" s="276">
        <f t="shared" si="5"/>
        <v>63.970588235294116</v>
      </c>
      <c r="Q23" s="257">
        <f t="shared" si="6"/>
        <v>10</v>
      </c>
      <c r="R23" s="275">
        <v>221.5</v>
      </c>
      <c r="S23" s="276">
        <f t="shared" si="7"/>
        <v>65.14705882352942</v>
      </c>
      <c r="T23" s="257">
        <f t="shared" si="8"/>
        <v>10</v>
      </c>
      <c r="U23" s="275">
        <v>214.5</v>
      </c>
      <c r="V23" s="276">
        <f t="shared" si="9"/>
        <v>63.088235294117652</v>
      </c>
      <c r="W23" s="257">
        <f t="shared" si="10"/>
        <v>12</v>
      </c>
      <c r="X23" s="257"/>
      <c r="Y23" s="257"/>
      <c r="Z23" s="275">
        <f t="shared" si="11"/>
        <v>1078</v>
      </c>
      <c r="AA23" s="276">
        <f t="shared" si="12"/>
        <v>63.411764705882362</v>
      </c>
      <c r="AB23" s="257">
        <v>2</v>
      </c>
    </row>
    <row r="24" spans="1:28" s="125" customFormat="1" ht="58.5" customHeight="1" x14ac:dyDescent="0.25">
      <c r="A24" s="257">
        <f t="shared" si="0"/>
        <v>14</v>
      </c>
      <c r="B24" s="262" t="s">
        <v>840</v>
      </c>
      <c r="C24" s="259" t="s">
        <v>68</v>
      </c>
      <c r="D24" s="260" t="s">
        <v>7</v>
      </c>
      <c r="E24" s="258" t="s">
        <v>841</v>
      </c>
      <c r="F24" s="259" t="s">
        <v>66</v>
      </c>
      <c r="G24" s="260" t="s">
        <v>67</v>
      </c>
      <c r="H24" s="260" t="s">
        <v>18</v>
      </c>
      <c r="I24" s="275">
        <v>215</v>
      </c>
      <c r="J24" s="276">
        <f>I24/3.4-0.5</f>
        <v>62.735294117647058</v>
      </c>
      <c r="K24" s="257">
        <f t="shared" si="2"/>
        <v>16</v>
      </c>
      <c r="L24" s="275">
        <v>213</v>
      </c>
      <c r="M24" s="276">
        <f>L24/3.4-0.5</f>
        <v>62.147058823529413</v>
      </c>
      <c r="N24" s="257">
        <f t="shared" si="4"/>
        <v>14</v>
      </c>
      <c r="O24" s="275">
        <v>215</v>
      </c>
      <c r="P24" s="276">
        <f>O24/3.4-0.5</f>
        <v>62.735294117647058</v>
      </c>
      <c r="Q24" s="257">
        <f t="shared" si="6"/>
        <v>14</v>
      </c>
      <c r="R24" s="275">
        <v>220</v>
      </c>
      <c r="S24" s="276">
        <f>R24/3.4-0.5</f>
        <v>64.205882352941174</v>
      </c>
      <c r="T24" s="257">
        <f t="shared" si="8"/>
        <v>12</v>
      </c>
      <c r="U24" s="275">
        <v>212</v>
      </c>
      <c r="V24" s="276">
        <f>U24/3.4-0.5</f>
        <v>61.852941176470587</v>
      </c>
      <c r="W24" s="257">
        <f t="shared" si="10"/>
        <v>17</v>
      </c>
      <c r="X24" s="257"/>
      <c r="Y24" s="257">
        <v>1</v>
      </c>
      <c r="Z24" s="275">
        <f t="shared" si="11"/>
        <v>1075</v>
      </c>
      <c r="AA24" s="276">
        <f t="shared" si="12"/>
        <v>62.735294117647058</v>
      </c>
      <c r="AB24" s="257"/>
    </row>
    <row r="25" spans="1:28" s="125" customFormat="1" ht="58.5" customHeight="1" x14ac:dyDescent="0.25">
      <c r="A25" s="257">
        <f t="shared" si="0"/>
        <v>15</v>
      </c>
      <c r="B25" s="261" t="s">
        <v>834</v>
      </c>
      <c r="C25" s="259" t="s">
        <v>343</v>
      </c>
      <c r="D25" s="260">
        <v>1</v>
      </c>
      <c r="E25" s="258" t="s">
        <v>835</v>
      </c>
      <c r="F25" s="259" t="s">
        <v>339</v>
      </c>
      <c r="G25" s="260" t="s">
        <v>333</v>
      </c>
      <c r="H25" s="260" t="s">
        <v>24</v>
      </c>
      <c r="I25" s="275">
        <v>213.5</v>
      </c>
      <c r="J25" s="276">
        <f>I25/3.4</f>
        <v>62.794117647058826</v>
      </c>
      <c r="K25" s="257">
        <f t="shared" si="2"/>
        <v>15</v>
      </c>
      <c r="L25" s="275">
        <v>210.5</v>
      </c>
      <c r="M25" s="276">
        <f>L25/3.4</f>
        <v>61.911764705882355</v>
      </c>
      <c r="N25" s="257">
        <f t="shared" si="4"/>
        <v>15</v>
      </c>
      <c r="O25" s="275">
        <v>210</v>
      </c>
      <c r="P25" s="276">
        <f>O25/3.4</f>
        <v>61.764705882352942</v>
      </c>
      <c r="Q25" s="257">
        <f t="shared" si="6"/>
        <v>16</v>
      </c>
      <c r="R25" s="275">
        <v>214.5</v>
      </c>
      <c r="S25" s="276">
        <f>R25/3.4</f>
        <v>63.088235294117652</v>
      </c>
      <c r="T25" s="257">
        <f t="shared" si="8"/>
        <v>15</v>
      </c>
      <c r="U25" s="275">
        <v>217</v>
      </c>
      <c r="V25" s="276">
        <f>U25/3.4</f>
        <v>63.82352941176471</v>
      </c>
      <c r="W25" s="257">
        <f t="shared" si="10"/>
        <v>10</v>
      </c>
      <c r="X25" s="257"/>
      <c r="Y25" s="257"/>
      <c r="Z25" s="275">
        <f t="shared" si="11"/>
        <v>1065.5</v>
      </c>
      <c r="AA25" s="276">
        <f t="shared" si="12"/>
        <v>62.67647058823529</v>
      </c>
      <c r="AB25" s="257"/>
    </row>
    <row r="26" spans="1:28" s="125" customFormat="1" ht="58.5" customHeight="1" x14ac:dyDescent="0.25">
      <c r="A26" s="257">
        <f t="shared" si="0"/>
        <v>15</v>
      </c>
      <c r="B26" s="261" t="s">
        <v>844</v>
      </c>
      <c r="C26" s="259" t="s">
        <v>309</v>
      </c>
      <c r="D26" s="260">
        <v>1</v>
      </c>
      <c r="E26" s="258" t="s">
        <v>917</v>
      </c>
      <c r="F26" s="259" t="s">
        <v>318</v>
      </c>
      <c r="G26" s="260" t="s">
        <v>306</v>
      </c>
      <c r="H26" s="260" t="s">
        <v>288</v>
      </c>
      <c r="I26" s="275">
        <v>229</v>
      </c>
      <c r="J26" s="276">
        <f>I26/3.4-1.5</f>
        <v>65.852941176470594</v>
      </c>
      <c r="K26" s="257">
        <f t="shared" si="2"/>
        <v>5</v>
      </c>
      <c r="L26" s="275">
        <v>209.5</v>
      </c>
      <c r="M26" s="276">
        <f>L26/3.4-1.5</f>
        <v>60.117647058823529</v>
      </c>
      <c r="N26" s="257">
        <f t="shared" si="4"/>
        <v>16</v>
      </c>
      <c r="O26" s="275">
        <v>217</v>
      </c>
      <c r="P26" s="276">
        <f>O26/3.4-1.5</f>
        <v>62.32352941176471</v>
      </c>
      <c r="Q26" s="257">
        <f t="shared" si="6"/>
        <v>15</v>
      </c>
      <c r="R26" s="275">
        <v>218.5</v>
      </c>
      <c r="S26" s="276">
        <f>R26/3.4-1.5</f>
        <v>62.764705882352942</v>
      </c>
      <c r="T26" s="257">
        <f t="shared" si="8"/>
        <v>16</v>
      </c>
      <c r="U26" s="275">
        <v>217</v>
      </c>
      <c r="V26" s="276">
        <f>U26/3.4-1.5</f>
        <v>62.32352941176471</v>
      </c>
      <c r="W26" s="257">
        <f t="shared" si="10"/>
        <v>15</v>
      </c>
      <c r="X26" s="257"/>
      <c r="Y26" s="257">
        <v>2</v>
      </c>
      <c r="Z26" s="275">
        <f t="shared" si="11"/>
        <v>1091</v>
      </c>
      <c r="AA26" s="276">
        <f t="shared" si="12"/>
        <v>62.67647058823529</v>
      </c>
      <c r="AB26" s="257"/>
    </row>
    <row r="27" spans="1:28" s="125" customFormat="1" ht="58.5" customHeight="1" x14ac:dyDescent="0.25">
      <c r="A27" s="257">
        <f t="shared" si="0"/>
        <v>17</v>
      </c>
      <c r="B27" s="262" t="s">
        <v>847</v>
      </c>
      <c r="C27" s="259" t="s">
        <v>11</v>
      </c>
      <c r="D27" s="260" t="s">
        <v>6</v>
      </c>
      <c r="E27" s="258" t="s">
        <v>848</v>
      </c>
      <c r="F27" s="259" t="s">
        <v>435</v>
      </c>
      <c r="G27" s="260" t="s">
        <v>288</v>
      </c>
      <c r="H27" s="260" t="s">
        <v>432</v>
      </c>
      <c r="I27" s="275">
        <v>220</v>
      </c>
      <c r="J27" s="276">
        <f>I27/3.4</f>
        <v>64.705882352941174</v>
      </c>
      <c r="K27" s="257">
        <f t="shared" si="2"/>
        <v>12</v>
      </c>
      <c r="L27" s="275">
        <v>203</v>
      </c>
      <c r="M27" s="276">
        <f>L27/3.4</f>
        <v>59.705882352941181</v>
      </c>
      <c r="N27" s="257">
        <f t="shared" si="4"/>
        <v>17</v>
      </c>
      <c r="O27" s="275">
        <v>209</v>
      </c>
      <c r="P27" s="276">
        <f>O27/3.4</f>
        <v>61.470588235294116</v>
      </c>
      <c r="Q27" s="257">
        <f t="shared" si="6"/>
        <v>17</v>
      </c>
      <c r="R27" s="275">
        <v>218.5</v>
      </c>
      <c r="S27" s="276">
        <f>R27/3.4</f>
        <v>64.264705882352942</v>
      </c>
      <c r="T27" s="257">
        <f t="shared" si="8"/>
        <v>11</v>
      </c>
      <c r="U27" s="275">
        <v>211</v>
      </c>
      <c r="V27" s="276">
        <f>U27/3.4</f>
        <v>62.058823529411768</v>
      </c>
      <c r="W27" s="257">
        <f t="shared" si="10"/>
        <v>16</v>
      </c>
      <c r="X27" s="257"/>
      <c r="Y27" s="257"/>
      <c r="Z27" s="275">
        <f t="shared" si="11"/>
        <v>1061.5</v>
      </c>
      <c r="AA27" s="276">
        <f t="shared" si="12"/>
        <v>62.441176470588246</v>
      </c>
      <c r="AB27" s="257"/>
    </row>
    <row r="28" spans="1:28" s="125" customFormat="1" ht="58.5" customHeight="1" x14ac:dyDescent="0.25">
      <c r="A28" s="257">
        <f t="shared" si="0"/>
        <v>18</v>
      </c>
      <c r="B28" s="261" t="s">
        <v>856</v>
      </c>
      <c r="C28" s="259" t="s">
        <v>369</v>
      </c>
      <c r="D28" s="260" t="s">
        <v>7</v>
      </c>
      <c r="E28" s="262" t="s">
        <v>857</v>
      </c>
      <c r="F28" s="259" t="s">
        <v>371</v>
      </c>
      <c r="G28" s="260" t="s">
        <v>372</v>
      </c>
      <c r="H28" s="260" t="s">
        <v>105</v>
      </c>
      <c r="I28" s="275">
        <v>210</v>
      </c>
      <c r="J28" s="276">
        <f>I28/3.4-0.5</f>
        <v>61.264705882352942</v>
      </c>
      <c r="K28" s="257">
        <f t="shared" si="2"/>
        <v>18</v>
      </c>
      <c r="L28" s="275">
        <v>203.5</v>
      </c>
      <c r="M28" s="276">
        <f>L28/3.4-0.5</f>
        <v>59.352941176470587</v>
      </c>
      <c r="N28" s="257">
        <f t="shared" si="4"/>
        <v>18</v>
      </c>
      <c r="O28" s="275">
        <v>200</v>
      </c>
      <c r="P28" s="276">
        <f>O28/3.4-0.5</f>
        <v>58.32352941176471</v>
      </c>
      <c r="Q28" s="257">
        <f t="shared" si="6"/>
        <v>18</v>
      </c>
      <c r="R28" s="275">
        <v>202.5</v>
      </c>
      <c r="S28" s="276">
        <f>R28/3.4-0.5</f>
        <v>59.058823529411768</v>
      </c>
      <c r="T28" s="257">
        <f t="shared" si="8"/>
        <v>18</v>
      </c>
      <c r="U28" s="275">
        <v>209.5</v>
      </c>
      <c r="V28" s="276">
        <f>U28/3.4-0.5</f>
        <v>61.117647058823529</v>
      </c>
      <c r="W28" s="257">
        <f t="shared" si="10"/>
        <v>18</v>
      </c>
      <c r="X28" s="257"/>
      <c r="Y28" s="257">
        <v>1</v>
      </c>
      <c r="Z28" s="275">
        <f t="shared" si="11"/>
        <v>1025.5</v>
      </c>
      <c r="AA28" s="276">
        <f t="shared" si="12"/>
        <v>59.82352941176471</v>
      </c>
      <c r="AB28" s="257"/>
    </row>
    <row r="30" spans="1:28" s="125" customFormat="1" ht="26.25" customHeight="1" x14ac:dyDescent="0.25"/>
    <row r="31" spans="1:28" s="277" customFormat="1" ht="27" customHeight="1" x14ac:dyDescent="0.4">
      <c r="B31" s="277" t="s">
        <v>9</v>
      </c>
      <c r="L31" s="435" t="s">
        <v>548</v>
      </c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</row>
    <row r="32" spans="1:28" s="277" customFormat="1" ht="28.5" customHeight="1" x14ac:dyDescent="0.4">
      <c r="B32" s="277" t="s">
        <v>10</v>
      </c>
      <c r="L32" s="435" t="s">
        <v>566</v>
      </c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</row>
  </sheetData>
  <mergeCells count="28">
    <mergeCell ref="A6:AA6"/>
    <mergeCell ref="A1:AB1"/>
    <mergeCell ref="A2:AA2"/>
    <mergeCell ref="A3:AA3"/>
    <mergeCell ref="A4:AA4"/>
    <mergeCell ref="A5:AA5"/>
    <mergeCell ref="A7:AA7"/>
    <mergeCell ref="Z8:AA8"/>
    <mergeCell ref="A9:A10"/>
    <mergeCell ref="B9:B10"/>
    <mergeCell ref="C9:C10"/>
    <mergeCell ref="D9:D10"/>
    <mergeCell ref="E9:E10"/>
    <mergeCell ref="F9:F10"/>
    <mergeCell ref="G9:G10"/>
    <mergeCell ref="H9:H10"/>
    <mergeCell ref="L32:AA32"/>
    <mergeCell ref="I9:K9"/>
    <mergeCell ref="L9:N9"/>
    <mergeCell ref="O9:Q9"/>
    <mergeCell ref="R9:T9"/>
    <mergeCell ref="U9:W9"/>
    <mergeCell ref="X9:X10"/>
    <mergeCell ref="Y9:Y10"/>
    <mergeCell ref="Z9:Z10"/>
    <mergeCell ref="AA9:AA10"/>
    <mergeCell ref="AB9:AB10"/>
    <mergeCell ref="L31:AA31"/>
  </mergeCells>
  <pageMargins left="0" right="0" top="0" bottom="0" header="0.31496062992125984" footer="0.31496062992125984"/>
  <pageSetup paperSize="9" scale="3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G26" sqref="G26"/>
    </sheetView>
  </sheetViews>
  <sheetFormatPr defaultRowHeight="15" x14ac:dyDescent="0.25"/>
  <cols>
    <col min="2" max="2" width="21" style="9" customWidth="1"/>
    <col min="3" max="3" width="19" customWidth="1"/>
    <col min="4" max="4" width="29.28515625" customWidth="1"/>
    <col min="5" max="5" width="14.140625" style="9" customWidth="1"/>
    <col min="6" max="6" width="15.28515625" customWidth="1"/>
    <col min="7" max="7" width="12.85546875" customWidth="1"/>
  </cols>
  <sheetData>
    <row r="1" spans="1:7" s="37" customFormat="1" ht="30.75" customHeight="1" x14ac:dyDescent="0.25">
      <c r="A1" s="334" t="s">
        <v>216</v>
      </c>
      <c r="B1" s="334"/>
      <c r="C1" s="334"/>
      <c r="D1" s="334"/>
      <c r="E1" s="334"/>
      <c r="F1" s="334"/>
      <c r="G1" s="334"/>
    </row>
    <row r="2" spans="1:7" s="9" customFormat="1" x14ac:dyDescent="0.25">
      <c r="A2" s="482" t="s">
        <v>0</v>
      </c>
      <c r="B2" s="482"/>
      <c r="C2" s="482"/>
      <c r="D2" s="482"/>
      <c r="E2" s="482"/>
      <c r="F2" s="482"/>
      <c r="G2" s="482"/>
    </row>
    <row r="3" spans="1:7" s="9" customFormat="1" x14ac:dyDescent="0.25">
      <c r="A3" s="482" t="s">
        <v>50</v>
      </c>
      <c r="B3" s="482"/>
      <c r="C3" s="482"/>
      <c r="D3" s="482"/>
      <c r="E3" s="482"/>
      <c r="F3" s="482"/>
      <c r="G3" s="482"/>
    </row>
    <row r="4" spans="1:7" s="9" customFormat="1" ht="18.75" x14ac:dyDescent="0.3">
      <c r="A4" s="488" t="s">
        <v>660</v>
      </c>
      <c r="B4" s="488"/>
      <c r="C4" s="488"/>
      <c r="D4" s="488"/>
      <c r="E4" s="488"/>
      <c r="F4" s="488"/>
      <c r="G4" s="488"/>
    </row>
    <row r="5" spans="1:7" s="9" customFormat="1" ht="15.75" x14ac:dyDescent="0.25">
      <c r="A5" s="483" t="s">
        <v>220</v>
      </c>
      <c r="B5" s="483"/>
      <c r="C5" s="483"/>
      <c r="D5" s="483"/>
      <c r="E5" s="109"/>
      <c r="F5" s="339" t="s">
        <v>659</v>
      </c>
      <c r="G5" s="339"/>
    </row>
    <row r="6" spans="1:7" s="37" customFormat="1" ht="27" customHeight="1" x14ac:dyDescent="0.25">
      <c r="A6" s="373" t="s">
        <v>42</v>
      </c>
      <c r="B6" s="372" t="s">
        <v>22</v>
      </c>
      <c r="C6" s="372" t="s">
        <v>2</v>
      </c>
      <c r="D6" s="372" t="s">
        <v>4</v>
      </c>
      <c r="E6" s="478" t="s">
        <v>774</v>
      </c>
      <c r="F6" s="478" t="s">
        <v>775</v>
      </c>
      <c r="G6" s="486" t="s">
        <v>121</v>
      </c>
    </row>
    <row r="7" spans="1:7" s="9" customFormat="1" ht="19.5" customHeight="1" thickBot="1" x14ac:dyDescent="0.3">
      <c r="A7" s="484"/>
      <c r="B7" s="485"/>
      <c r="C7" s="485"/>
      <c r="D7" s="485"/>
      <c r="E7" s="479"/>
      <c r="F7" s="479"/>
      <c r="G7" s="487"/>
    </row>
    <row r="8" spans="1:7" s="9" customFormat="1" ht="36.75" customHeight="1" x14ac:dyDescent="0.25">
      <c r="A8" s="472">
        <v>1</v>
      </c>
      <c r="B8" s="476" t="s">
        <v>156</v>
      </c>
      <c r="C8" s="76" t="s">
        <v>507</v>
      </c>
      <c r="D8" s="75" t="s">
        <v>590</v>
      </c>
      <c r="E8" s="231">
        <v>65.53</v>
      </c>
      <c r="F8" s="308">
        <v>65.647000000000006</v>
      </c>
      <c r="G8" s="463">
        <f>E9+E8+F8+F9</f>
        <v>265.17199999999997</v>
      </c>
    </row>
    <row r="9" spans="1:7" s="9" customFormat="1" ht="39" customHeight="1" x14ac:dyDescent="0.25">
      <c r="A9" s="461"/>
      <c r="B9" s="462"/>
      <c r="C9" s="61" t="s">
        <v>347</v>
      </c>
      <c r="D9" s="61" t="s">
        <v>356</v>
      </c>
      <c r="E9" s="217">
        <v>67.847999999999999</v>
      </c>
      <c r="F9" s="304">
        <v>66.147000000000006</v>
      </c>
      <c r="G9" s="464"/>
    </row>
    <row r="10" spans="1:7" s="9" customFormat="1" ht="39" customHeight="1" thickBot="1" x14ac:dyDescent="0.3">
      <c r="A10" s="473"/>
      <c r="B10" s="477"/>
      <c r="C10" s="74" t="s">
        <v>88</v>
      </c>
      <c r="D10" s="121" t="s">
        <v>94</v>
      </c>
      <c r="E10" s="235">
        <v>64.484999999999999</v>
      </c>
      <c r="F10" s="309">
        <v>64.265000000000001</v>
      </c>
      <c r="G10" s="465"/>
    </row>
    <row r="11" spans="1:7" s="9" customFormat="1" ht="39" customHeight="1" x14ac:dyDescent="0.25">
      <c r="A11" s="461">
        <v>2</v>
      </c>
      <c r="B11" s="462" t="s">
        <v>213</v>
      </c>
      <c r="C11" s="174" t="s">
        <v>347</v>
      </c>
      <c r="D11" s="174" t="s">
        <v>357</v>
      </c>
      <c r="E11" s="220">
        <v>66.120999999999995</v>
      </c>
      <c r="F11" s="306">
        <v>63.765000000000001</v>
      </c>
      <c r="G11" s="463">
        <f>E11+E12+F11+F12</f>
        <v>262.89999999999998</v>
      </c>
    </row>
    <row r="12" spans="1:7" s="9" customFormat="1" ht="39" customHeight="1" x14ac:dyDescent="0.25">
      <c r="A12" s="461"/>
      <c r="B12" s="462"/>
      <c r="C12" s="57" t="s">
        <v>319</v>
      </c>
      <c r="D12" s="61" t="s">
        <v>335</v>
      </c>
      <c r="E12" s="221">
        <v>66.484999999999999</v>
      </c>
      <c r="F12" s="304">
        <v>66.528999999999996</v>
      </c>
      <c r="G12" s="464"/>
    </row>
    <row r="13" spans="1:7" s="9" customFormat="1" ht="39" customHeight="1" thickBot="1" x14ac:dyDescent="0.3">
      <c r="A13" s="461"/>
      <c r="B13" s="462"/>
      <c r="C13" s="119" t="s">
        <v>323</v>
      </c>
      <c r="D13" s="104" t="s">
        <v>341</v>
      </c>
      <c r="E13" s="227">
        <v>64.53</v>
      </c>
      <c r="F13" s="307">
        <v>62.676000000000002</v>
      </c>
      <c r="G13" s="465"/>
    </row>
    <row r="14" spans="1:7" s="9" customFormat="1" ht="39" customHeight="1" x14ac:dyDescent="0.25">
      <c r="A14" s="466">
        <v>3</v>
      </c>
      <c r="B14" s="469" t="s">
        <v>656</v>
      </c>
      <c r="C14" s="76" t="s">
        <v>285</v>
      </c>
      <c r="D14" s="76" t="s">
        <v>256</v>
      </c>
      <c r="E14" s="231">
        <v>62.923999999999999</v>
      </c>
      <c r="F14" s="316">
        <v>65.265000000000001</v>
      </c>
      <c r="G14" s="463">
        <f>E14+E16+F14+F16</f>
        <v>260.07600000000002</v>
      </c>
    </row>
    <row r="15" spans="1:7" s="9" customFormat="1" ht="39" customHeight="1" x14ac:dyDescent="0.25">
      <c r="A15" s="467"/>
      <c r="B15" s="470"/>
      <c r="C15" s="56" t="s">
        <v>426</v>
      </c>
      <c r="D15" s="61" t="s">
        <v>434</v>
      </c>
      <c r="E15" s="232">
        <v>63.258000000000003</v>
      </c>
      <c r="F15" s="317">
        <v>62.441000000000003</v>
      </c>
      <c r="G15" s="464"/>
    </row>
    <row r="16" spans="1:7" s="9" customFormat="1" ht="39" customHeight="1" thickBot="1" x14ac:dyDescent="0.3">
      <c r="A16" s="468"/>
      <c r="B16" s="471"/>
      <c r="C16" s="205" t="s">
        <v>292</v>
      </c>
      <c r="D16" s="77" t="s">
        <v>298</v>
      </c>
      <c r="E16" s="234">
        <v>66.152000000000001</v>
      </c>
      <c r="F16" s="314">
        <v>65.734999999999999</v>
      </c>
      <c r="G16" s="465"/>
    </row>
    <row r="17" spans="1:8" s="9" customFormat="1" ht="39" customHeight="1" x14ac:dyDescent="0.25">
      <c r="A17" s="472">
        <v>4</v>
      </c>
      <c r="B17" s="476" t="s">
        <v>157</v>
      </c>
      <c r="C17" s="206" t="s">
        <v>494</v>
      </c>
      <c r="D17" s="75" t="s">
        <v>586</v>
      </c>
      <c r="E17" s="222">
        <v>64.575999999999993</v>
      </c>
      <c r="F17" s="308">
        <v>65.352999999999994</v>
      </c>
      <c r="G17" s="463">
        <f>E17+E19+F17+F19</f>
        <v>259.84399999999999</v>
      </c>
    </row>
    <row r="18" spans="1:8" ht="36.75" customHeight="1" x14ac:dyDescent="0.25">
      <c r="A18" s="461"/>
      <c r="B18" s="462"/>
      <c r="C18" s="56" t="s">
        <v>152</v>
      </c>
      <c r="D18" s="56" t="s">
        <v>158</v>
      </c>
      <c r="E18" s="223">
        <v>64.061000000000007</v>
      </c>
      <c r="F18" s="313">
        <v>63.470999999999997</v>
      </c>
      <c r="G18" s="464"/>
    </row>
    <row r="19" spans="1:8" ht="36.75" customHeight="1" thickBot="1" x14ac:dyDescent="0.3">
      <c r="A19" s="473"/>
      <c r="B19" s="477"/>
      <c r="C19" s="77" t="s">
        <v>61</v>
      </c>
      <c r="D19" s="77" t="s">
        <v>278</v>
      </c>
      <c r="E19" s="318">
        <v>64.120999999999995</v>
      </c>
      <c r="F19" s="305">
        <v>65.793999999999997</v>
      </c>
      <c r="G19" s="465"/>
    </row>
    <row r="20" spans="1:8" ht="36.75" customHeight="1" x14ac:dyDescent="0.25">
      <c r="A20" s="472">
        <v>5</v>
      </c>
      <c r="B20" s="469" t="s">
        <v>662</v>
      </c>
      <c r="C20" s="73" t="s">
        <v>266</v>
      </c>
      <c r="D20" s="76" t="s">
        <v>370</v>
      </c>
      <c r="E20" s="226">
        <v>60.787999999999997</v>
      </c>
      <c r="F20" s="303">
        <v>59.823999999999998</v>
      </c>
      <c r="G20" s="463">
        <f>F21+E22+E21+F22</f>
        <v>257.50200000000001</v>
      </c>
    </row>
    <row r="21" spans="1:8" ht="33.75" customHeight="1" x14ac:dyDescent="0.25">
      <c r="A21" s="461"/>
      <c r="B21" s="470"/>
      <c r="C21" s="57" t="s">
        <v>310</v>
      </c>
      <c r="D21" s="61" t="s">
        <v>317</v>
      </c>
      <c r="E21" s="221">
        <v>64</v>
      </c>
      <c r="F21" s="304">
        <v>62.767000000000003</v>
      </c>
      <c r="G21" s="464"/>
    </row>
    <row r="22" spans="1:8" ht="33.75" customHeight="1" thickBot="1" x14ac:dyDescent="0.3">
      <c r="A22" s="473"/>
      <c r="B22" s="471"/>
      <c r="C22" s="74" t="s">
        <v>260</v>
      </c>
      <c r="D22" s="77" t="s">
        <v>201</v>
      </c>
      <c r="E22" s="224">
        <v>66</v>
      </c>
      <c r="F22" s="305">
        <v>64.734999999999999</v>
      </c>
      <c r="G22" s="465"/>
    </row>
    <row r="23" spans="1:8" s="9" customFormat="1" ht="36.75" customHeight="1" x14ac:dyDescent="0.25">
      <c r="A23" s="472">
        <v>6</v>
      </c>
      <c r="B23" s="476" t="s">
        <v>215</v>
      </c>
      <c r="C23" s="76" t="s">
        <v>63</v>
      </c>
      <c r="D23" s="75" t="s">
        <v>70</v>
      </c>
      <c r="E23" s="226">
        <v>64.090999999999994</v>
      </c>
      <c r="F23" s="303">
        <v>62.734999999999999</v>
      </c>
      <c r="G23" s="463">
        <f>E24+E25+F24+F25</f>
        <v>254.46</v>
      </c>
    </row>
    <row r="24" spans="1:8" s="9" customFormat="1" ht="33.75" customHeight="1" x14ac:dyDescent="0.25">
      <c r="A24" s="461"/>
      <c r="B24" s="462"/>
      <c r="C24" s="72" t="s">
        <v>324</v>
      </c>
      <c r="D24" s="61" t="s">
        <v>335</v>
      </c>
      <c r="E24" s="221">
        <v>63.03</v>
      </c>
      <c r="F24" s="304">
        <v>64.412000000000006</v>
      </c>
      <c r="G24" s="464"/>
    </row>
    <row r="25" spans="1:8" s="9" customFormat="1" ht="33.75" customHeight="1" thickBot="1" x14ac:dyDescent="0.3">
      <c r="A25" s="473"/>
      <c r="B25" s="477"/>
      <c r="C25" s="205" t="s">
        <v>554</v>
      </c>
      <c r="D25" s="77" t="s">
        <v>586</v>
      </c>
      <c r="E25" s="224">
        <v>63.606000000000002</v>
      </c>
      <c r="F25" s="305">
        <v>63.411999999999999</v>
      </c>
      <c r="G25" s="465"/>
    </row>
    <row r="26" spans="1:8" s="9" customFormat="1" ht="33.75" customHeight="1" x14ac:dyDescent="0.25">
      <c r="A26" s="163"/>
      <c r="B26" s="200"/>
      <c r="C26" s="116"/>
      <c r="D26" s="63"/>
      <c r="E26" s="201"/>
      <c r="F26" s="202"/>
      <c r="G26" s="163"/>
    </row>
    <row r="27" spans="1:8" s="9" customFormat="1" ht="33.75" customHeight="1" x14ac:dyDescent="0.25">
      <c r="A27" s="163"/>
      <c r="B27" s="200"/>
      <c r="C27" s="116"/>
      <c r="D27" s="63"/>
      <c r="E27" s="201"/>
      <c r="F27" s="202"/>
      <c r="G27" s="163"/>
    </row>
    <row r="28" spans="1:8" ht="33.75" customHeight="1" x14ac:dyDescent="0.25">
      <c r="A28" s="163"/>
    </row>
    <row r="29" spans="1:8" s="9" customFormat="1" ht="34.5" customHeight="1" x14ac:dyDescent="0.25">
      <c r="A29" s="163"/>
      <c r="B29" s="480" t="s">
        <v>9</v>
      </c>
      <c r="C29" s="480"/>
      <c r="D29" s="474" t="s">
        <v>657</v>
      </c>
      <c r="E29" s="474"/>
      <c r="F29" s="474"/>
      <c r="G29" s="474"/>
    </row>
    <row r="30" spans="1:8" s="9" customFormat="1" ht="37.5" customHeight="1" x14ac:dyDescent="0.25">
      <c r="A30"/>
      <c r="B30" s="480" t="s">
        <v>10</v>
      </c>
      <c r="C30" s="480"/>
      <c r="D30" s="475" t="s">
        <v>566</v>
      </c>
      <c r="E30" s="475"/>
      <c r="F30" s="475"/>
      <c r="G30" s="475"/>
      <c r="H30" s="45"/>
    </row>
    <row r="31" spans="1:8" s="9" customFormat="1" ht="31.5" customHeight="1" x14ac:dyDescent="0.25">
      <c r="A31" s="41"/>
      <c r="B31" s="481" t="s">
        <v>60</v>
      </c>
      <c r="C31" s="481"/>
      <c r="D31" s="474" t="s">
        <v>658</v>
      </c>
      <c r="E31" s="474"/>
      <c r="F31" s="474"/>
      <c r="G31" s="474"/>
    </row>
    <row r="32" spans="1:8" s="9" customFormat="1" ht="31.5" customHeight="1" x14ac:dyDescent="0.25">
      <c r="A32" s="41"/>
      <c r="C32"/>
      <c r="D32"/>
      <c r="F32"/>
      <c r="G32"/>
    </row>
    <row r="33" spans="1:1" x14ac:dyDescent="0.25">
      <c r="A33" s="41"/>
    </row>
  </sheetData>
  <mergeCells count="37">
    <mergeCell ref="A1:G1"/>
    <mergeCell ref="A2:G2"/>
    <mergeCell ref="A5:D5"/>
    <mergeCell ref="F5:G5"/>
    <mergeCell ref="A6:A7"/>
    <mergeCell ref="C6:C7"/>
    <mergeCell ref="D6:D7"/>
    <mergeCell ref="F6:F7"/>
    <mergeCell ref="G6:G7"/>
    <mergeCell ref="A3:G3"/>
    <mergeCell ref="A4:G4"/>
    <mergeCell ref="B6:B7"/>
    <mergeCell ref="D31:G31"/>
    <mergeCell ref="E6:E7"/>
    <mergeCell ref="B29:C29"/>
    <mergeCell ref="B30:C30"/>
    <mergeCell ref="B31:C31"/>
    <mergeCell ref="G23:G25"/>
    <mergeCell ref="A20:A22"/>
    <mergeCell ref="D29:G29"/>
    <mergeCell ref="D30:G30"/>
    <mergeCell ref="B8:B10"/>
    <mergeCell ref="B17:B19"/>
    <mergeCell ref="B20:B22"/>
    <mergeCell ref="G8:G10"/>
    <mergeCell ref="G17:G19"/>
    <mergeCell ref="G20:G22"/>
    <mergeCell ref="B23:B25"/>
    <mergeCell ref="A23:A25"/>
    <mergeCell ref="A8:A10"/>
    <mergeCell ref="A17:A19"/>
    <mergeCell ref="A11:A13"/>
    <mergeCell ref="B11:B13"/>
    <mergeCell ref="G11:G13"/>
    <mergeCell ref="A14:A16"/>
    <mergeCell ref="B14:B16"/>
    <mergeCell ref="G14:G1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67" zoomScaleNormal="100" workbookViewId="0">
      <selection activeCell="A66" sqref="A66:I77"/>
    </sheetView>
  </sheetViews>
  <sheetFormatPr defaultRowHeight="15" x14ac:dyDescent="0.25"/>
  <cols>
    <col min="1" max="1" width="4.85546875" style="9" customWidth="1"/>
    <col min="2" max="2" width="7.7109375" style="9" customWidth="1"/>
    <col min="3" max="3" width="23.85546875" style="9" customWidth="1"/>
    <col min="4" max="4" width="5.7109375" style="9" hidden="1" customWidth="1"/>
    <col min="5" max="5" width="7.140625" style="9" customWidth="1"/>
    <col min="6" max="6" width="47.7109375" style="9" customWidth="1"/>
    <col min="7" max="7" width="2.42578125" style="9" hidden="1" customWidth="1"/>
    <col min="8" max="8" width="8.7109375" style="9" hidden="1" customWidth="1"/>
    <col min="9" max="9" width="21.42578125" style="9" customWidth="1"/>
    <col min="10" max="16384" width="9.140625" style="9"/>
  </cols>
  <sheetData>
    <row r="1" spans="1:9" ht="28.5" customHeight="1" x14ac:dyDescent="0.25">
      <c r="A1" s="359" t="s">
        <v>211</v>
      </c>
      <c r="B1" s="359"/>
      <c r="C1" s="359"/>
      <c r="D1" s="359"/>
      <c r="E1" s="359"/>
      <c r="F1" s="359"/>
      <c r="G1" s="359"/>
      <c r="H1" s="359"/>
      <c r="I1" s="359"/>
    </row>
    <row r="2" spans="1:9" x14ac:dyDescent="0.25">
      <c r="A2" s="360" t="s">
        <v>0</v>
      </c>
      <c r="B2" s="360"/>
      <c r="C2" s="360"/>
      <c r="D2" s="360"/>
      <c r="E2" s="360"/>
      <c r="F2" s="360"/>
      <c r="G2" s="360"/>
      <c r="H2" s="360"/>
      <c r="I2" s="360"/>
    </row>
    <row r="3" spans="1:9" ht="21" customHeight="1" x14ac:dyDescent="0.25">
      <c r="A3" s="361" t="s">
        <v>542</v>
      </c>
      <c r="B3" s="361"/>
      <c r="C3" s="361"/>
      <c r="D3" s="361"/>
      <c r="E3" s="361"/>
      <c r="F3" s="361"/>
      <c r="G3" s="361"/>
      <c r="H3" s="361"/>
      <c r="I3" s="361"/>
    </row>
    <row r="4" spans="1:9" x14ac:dyDescent="0.25">
      <c r="A4" s="358" t="s">
        <v>105</v>
      </c>
      <c r="B4" s="358"/>
      <c r="C4" s="358"/>
      <c r="D4" s="358"/>
      <c r="E4" s="358"/>
      <c r="F4" s="358"/>
      <c r="G4" s="173"/>
      <c r="H4" s="173"/>
      <c r="I4" s="173"/>
    </row>
    <row r="5" spans="1:9" ht="50.25" customHeight="1" x14ac:dyDescent="0.25">
      <c r="A5" s="197" t="s">
        <v>1</v>
      </c>
      <c r="B5" s="197" t="s">
        <v>39</v>
      </c>
      <c r="C5" s="198" t="s">
        <v>2</v>
      </c>
      <c r="D5" s="198" t="s">
        <v>19</v>
      </c>
      <c r="E5" s="197" t="s">
        <v>3</v>
      </c>
      <c r="F5" s="198" t="s">
        <v>4</v>
      </c>
      <c r="G5" s="198" t="s">
        <v>19</v>
      </c>
      <c r="H5" s="198" t="s">
        <v>5</v>
      </c>
      <c r="I5" s="198" t="s">
        <v>217</v>
      </c>
    </row>
    <row r="6" spans="1:9" ht="34.5" customHeight="1" x14ac:dyDescent="0.25">
      <c r="A6" s="171">
        <v>1</v>
      </c>
      <c r="B6" s="172">
        <v>0.375</v>
      </c>
      <c r="C6" s="57" t="s">
        <v>555</v>
      </c>
      <c r="D6" s="54"/>
      <c r="E6" s="60"/>
      <c r="F6" s="61" t="s">
        <v>207</v>
      </c>
      <c r="G6" s="54"/>
      <c r="H6" s="55"/>
      <c r="I6" s="55" t="s">
        <v>105</v>
      </c>
    </row>
    <row r="7" spans="1:9" ht="34.5" customHeight="1" x14ac:dyDescent="0.25">
      <c r="A7" s="171">
        <v>2</v>
      </c>
      <c r="B7" s="172">
        <v>0.37916666666666665</v>
      </c>
      <c r="C7" s="57" t="s">
        <v>558</v>
      </c>
      <c r="D7" s="54"/>
      <c r="E7" s="60"/>
      <c r="F7" s="61" t="s">
        <v>120</v>
      </c>
      <c r="G7" s="54"/>
      <c r="H7" s="55"/>
      <c r="I7" s="55" t="s">
        <v>105</v>
      </c>
    </row>
    <row r="8" spans="1:9" ht="32.25" customHeight="1" x14ac:dyDescent="0.25">
      <c r="A8" s="171">
        <v>3</v>
      </c>
      <c r="B8" s="172">
        <v>0.38333333333333303</v>
      </c>
      <c r="C8" s="56" t="s">
        <v>479</v>
      </c>
      <c r="D8" s="54" t="s">
        <v>480</v>
      </c>
      <c r="E8" s="55">
        <v>3</v>
      </c>
      <c r="F8" s="61" t="s">
        <v>487</v>
      </c>
      <c r="G8" s="54" t="s">
        <v>484</v>
      </c>
      <c r="H8" s="55" t="s">
        <v>485</v>
      </c>
      <c r="I8" s="55" t="s">
        <v>31</v>
      </c>
    </row>
    <row r="9" spans="1:9" ht="32.25" customHeight="1" x14ac:dyDescent="0.25">
      <c r="A9" s="171">
        <v>4</v>
      </c>
      <c r="B9" s="172">
        <v>0.38750000000000001</v>
      </c>
      <c r="C9" s="57" t="s">
        <v>268</v>
      </c>
      <c r="D9" s="54" t="s">
        <v>11</v>
      </c>
      <c r="E9" s="55" t="s">
        <v>7</v>
      </c>
      <c r="F9" s="56" t="s">
        <v>364</v>
      </c>
      <c r="G9" s="54" t="s">
        <v>365</v>
      </c>
      <c r="H9" s="55" t="s">
        <v>103</v>
      </c>
      <c r="I9" s="55" t="s">
        <v>105</v>
      </c>
    </row>
    <row r="10" spans="1:9" ht="32.25" customHeight="1" x14ac:dyDescent="0.25">
      <c r="A10" s="171">
        <v>5</v>
      </c>
      <c r="B10" s="172">
        <v>0.391666666666667</v>
      </c>
      <c r="C10" s="56" t="s">
        <v>286</v>
      </c>
      <c r="D10" s="54" t="s">
        <v>284</v>
      </c>
      <c r="E10" s="55" t="s">
        <v>6</v>
      </c>
      <c r="F10" s="61" t="s">
        <v>289</v>
      </c>
      <c r="G10" s="54"/>
      <c r="H10" s="55" t="s">
        <v>288</v>
      </c>
      <c r="I10" s="55" t="s">
        <v>288</v>
      </c>
    </row>
    <row r="11" spans="1:9" ht="32.25" customHeight="1" x14ac:dyDescent="0.25">
      <c r="A11" s="171">
        <v>6</v>
      </c>
      <c r="B11" s="172">
        <v>0.39583333333333298</v>
      </c>
      <c r="C11" s="57" t="s">
        <v>454</v>
      </c>
      <c r="D11" s="54" t="s">
        <v>451</v>
      </c>
      <c r="E11" s="60">
        <v>3</v>
      </c>
      <c r="F11" s="61" t="s">
        <v>459</v>
      </c>
      <c r="G11" s="54" t="s">
        <v>460</v>
      </c>
      <c r="H11" s="55" t="s">
        <v>18</v>
      </c>
      <c r="I11" s="55" t="s">
        <v>18</v>
      </c>
    </row>
    <row r="12" spans="1:9" ht="32.25" customHeight="1" x14ac:dyDescent="0.25">
      <c r="A12" s="171">
        <v>7</v>
      </c>
      <c r="B12" s="172">
        <v>0.4</v>
      </c>
      <c r="C12" s="111" t="s">
        <v>385</v>
      </c>
      <c r="D12" s="54" t="s">
        <v>11</v>
      </c>
      <c r="E12" s="55" t="s">
        <v>7</v>
      </c>
      <c r="F12" s="56" t="s">
        <v>205</v>
      </c>
      <c r="G12" s="54" t="s">
        <v>206</v>
      </c>
      <c r="H12" s="55" t="s">
        <v>102</v>
      </c>
      <c r="I12" s="55" t="s">
        <v>105</v>
      </c>
    </row>
    <row r="13" spans="1:9" ht="32.25" customHeight="1" x14ac:dyDescent="0.25">
      <c r="A13" s="171">
        <v>8</v>
      </c>
      <c r="B13" s="172">
        <v>0.40416666666666701</v>
      </c>
      <c r="C13" s="57" t="s">
        <v>267</v>
      </c>
      <c r="D13" s="54" t="s">
        <v>190</v>
      </c>
      <c r="E13" s="60" t="s">
        <v>7</v>
      </c>
      <c r="F13" s="56" t="s">
        <v>370</v>
      </c>
      <c r="G13" s="54" t="s">
        <v>371</v>
      </c>
      <c r="H13" s="55" t="s">
        <v>372</v>
      </c>
      <c r="I13" s="55" t="s">
        <v>105</v>
      </c>
    </row>
    <row r="14" spans="1:9" ht="32.25" customHeight="1" x14ac:dyDescent="0.25">
      <c r="A14" s="171">
        <v>9</v>
      </c>
      <c r="B14" s="172">
        <v>0.40833333333333299</v>
      </c>
      <c r="C14" s="56" t="s">
        <v>428</v>
      </c>
      <c r="D14" s="54" t="s">
        <v>126</v>
      </c>
      <c r="E14" s="55" t="s">
        <v>6</v>
      </c>
      <c r="F14" s="61" t="s">
        <v>436</v>
      </c>
      <c r="G14" s="54" t="s">
        <v>15</v>
      </c>
      <c r="H14" s="55" t="s">
        <v>288</v>
      </c>
      <c r="I14" s="55" t="s">
        <v>432</v>
      </c>
    </row>
    <row r="15" spans="1:9" ht="32.25" customHeight="1" x14ac:dyDescent="0.25">
      <c r="A15" s="171">
        <v>10</v>
      </c>
      <c r="B15" s="172">
        <v>0.41249999999999998</v>
      </c>
      <c r="C15" s="56" t="s">
        <v>503</v>
      </c>
      <c r="D15" s="54" t="s">
        <v>504</v>
      </c>
      <c r="E15" s="55" t="s">
        <v>6</v>
      </c>
      <c r="F15" s="61" t="s">
        <v>559</v>
      </c>
      <c r="G15" s="54" t="s">
        <v>560</v>
      </c>
      <c r="H15" s="55" t="s">
        <v>67</v>
      </c>
      <c r="I15" s="55" t="s">
        <v>493</v>
      </c>
    </row>
    <row r="16" spans="1:9" ht="32.25" customHeight="1" x14ac:dyDescent="0.25">
      <c r="A16" s="171">
        <v>11</v>
      </c>
      <c r="B16" s="172">
        <v>0.41666666666666702</v>
      </c>
      <c r="C16" s="56" t="s">
        <v>37</v>
      </c>
      <c r="D16" s="54" t="s">
        <v>41</v>
      </c>
      <c r="E16" s="55">
        <v>2</v>
      </c>
      <c r="F16" s="67" t="s">
        <v>123</v>
      </c>
      <c r="G16" s="54" t="s">
        <v>40</v>
      </c>
      <c r="H16" s="55" t="s">
        <v>288</v>
      </c>
      <c r="I16" s="55" t="s">
        <v>288</v>
      </c>
    </row>
    <row r="17" spans="1:9" ht="31.5" customHeight="1" x14ac:dyDescent="0.25">
      <c r="A17" s="171">
        <v>12</v>
      </c>
      <c r="B17" s="172">
        <v>0.420833333333333</v>
      </c>
      <c r="C17" s="111" t="s">
        <v>490</v>
      </c>
      <c r="D17" s="54" t="s">
        <v>488</v>
      </c>
      <c r="E17" s="55" t="s">
        <v>7</v>
      </c>
      <c r="F17" s="61" t="s">
        <v>577</v>
      </c>
      <c r="G17" s="54" t="s">
        <v>578</v>
      </c>
      <c r="H17" s="55" t="s">
        <v>579</v>
      </c>
      <c r="I17" s="55" t="s">
        <v>493</v>
      </c>
    </row>
    <row r="18" spans="1:9" ht="32.25" customHeight="1" x14ac:dyDescent="0.25">
      <c r="A18" s="171">
        <v>13</v>
      </c>
      <c r="B18" s="172">
        <v>0.42499999999999999</v>
      </c>
      <c r="C18" s="56" t="s">
        <v>515</v>
      </c>
      <c r="D18" s="54" t="s">
        <v>516</v>
      </c>
      <c r="E18" s="55" t="s">
        <v>6</v>
      </c>
      <c r="F18" s="61" t="s">
        <v>62</v>
      </c>
      <c r="G18" s="54" t="s">
        <v>17</v>
      </c>
      <c r="H18" s="55" t="s">
        <v>561</v>
      </c>
      <c r="I18" s="55" t="s">
        <v>493</v>
      </c>
    </row>
    <row r="19" spans="1:9" ht="32.25" customHeight="1" x14ac:dyDescent="0.25">
      <c r="A19" s="171">
        <v>14</v>
      </c>
      <c r="B19" s="172">
        <v>0.42916666666666597</v>
      </c>
      <c r="C19" s="56" t="s">
        <v>192</v>
      </c>
      <c r="D19" s="54" t="s">
        <v>193</v>
      </c>
      <c r="E19" s="55">
        <v>3</v>
      </c>
      <c r="F19" s="61" t="s">
        <v>194</v>
      </c>
      <c r="G19" s="54" t="s">
        <v>195</v>
      </c>
      <c r="H19" s="55" t="s">
        <v>196</v>
      </c>
      <c r="I19" s="55" t="s">
        <v>198</v>
      </c>
    </row>
    <row r="20" spans="1:9" ht="32.25" customHeight="1" x14ac:dyDescent="0.25">
      <c r="A20" s="365" t="s">
        <v>541</v>
      </c>
      <c r="B20" s="366"/>
      <c r="C20" s="366"/>
      <c r="D20" s="366"/>
      <c r="E20" s="366"/>
      <c r="F20" s="366"/>
      <c r="G20" s="366"/>
      <c r="H20" s="366"/>
      <c r="I20" s="367"/>
    </row>
    <row r="21" spans="1:9" ht="32.25" customHeight="1" x14ac:dyDescent="0.25">
      <c r="A21" s="171">
        <v>15</v>
      </c>
      <c r="B21" s="172">
        <v>0.44097222222222227</v>
      </c>
      <c r="C21" s="57" t="s">
        <v>453</v>
      </c>
      <c r="D21" s="54" t="s">
        <v>450</v>
      </c>
      <c r="E21" s="60" t="s">
        <v>7</v>
      </c>
      <c r="F21" s="61" t="s">
        <v>459</v>
      </c>
      <c r="G21" s="54" t="s">
        <v>460</v>
      </c>
      <c r="H21" s="55" t="s">
        <v>18</v>
      </c>
      <c r="I21" s="55" t="s">
        <v>18</v>
      </c>
    </row>
    <row r="22" spans="1:9" ht="33.75" customHeight="1" x14ac:dyDescent="0.25">
      <c r="A22" s="171">
        <v>16</v>
      </c>
      <c r="B22" s="172">
        <v>0.44513888888888892</v>
      </c>
      <c r="C22" s="56" t="s">
        <v>519</v>
      </c>
      <c r="D22" s="54" t="s">
        <v>520</v>
      </c>
      <c r="E22" s="55">
        <v>2</v>
      </c>
      <c r="F22" s="61" t="s">
        <v>571</v>
      </c>
      <c r="G22" s="54" t="s">
        <v>572</v>
      </c>
      <c r="H22" s="55" t="s">
        <v>573</v>
      </c>
      <c r="I22" s="55" t="s">
        <v>493</v>
      </c>
    </row>
    <row r="23" spans="1:9" ht="32.25" customHeight="1" x14ac:dyDescent="0.25">
      <c r="A23" s="171">
        <v>17</v>
      </c>
      <c r="B23" s="172">
        <v>0.44930555555555601</v>
      </c>
      <c r="C23" s="111" t="s">
        <v>381</v>
      </c>
      <c r="D23" s="54" t="s">
        <v>11</v>
      </c>
      <c r="E23" s="55" t="s">
        <v>7</v>
      </c>
      <c r="F23" s="56" t="s">
        <v>107</v>
      </c>
      <c r="G23" s="54" t="s">
        <v>108</v>
      </c>
      <c r="H23" s="55" t="s">
        <v>102</v>
      </c>
      <c r="I23" s="55" t="s">
        <v>105</v>
      </c>
    </row>
    <row r="24" spans="1:9" ht="32.25" customHeight="1" x14ac:dyDescent="0.25">
      <c r="A24" s="171">
        <v>18</v>
      </c>
      <c r="B24" s="172">
        <v>0.453472222222222</v>
      </c>
      <c r="C24" s="56" t="s">
        <v>300</v>
      </c>
      <c r="D24" s="58" t="s">
        <v>312</v>
      </c>
      <c r="E24" s="59" t="s">
        <v>7</v>
      </c>
      <c r="F24" s="61" t="s">
        <v>301</v>
      </c>
      <c r="G24" s="58" t="s">
        <v>302</v>
      </c>
      <c r="H24" s="59" t="s">
        <v>296</v>
      </c>
      <c r="I24" s="55" t="s">
        <v>82</v>
      </c>
    </row>
    <row r="25" spans="1:9" ht="32.25" customHeight="1" x14ac:dyDescent="0.25">
      <c r="A25" s="171">
        <v>19</v>
      </c>
      <c r="B25" s="172">
        <v>0.45763888888888898</v>
      </c>
      <c r="C25" s="61" t="s">
        <v>348</v>
      </c>
      <c r="D25" s="54" t="s">
        <v>352</v>
      </c>
      <c r="E25" s="55" t="s">
        <v>30</v>
      </c>
      <c r="F25" s="61" t="s">
        <v>357</v>
      </c>
      <c r="G25" s="54" t="s">
        <v>361</v>
      </c>
      <c r="H25" s="55" t="s">
        <v>16</v>
      </c>
      <c r="I25" s="55" t="s">
        <v>31</v>
      </c>
    </row>
    <row r="26" spans="1:9" ht="32.25" customHeight="1" x14ac:dyDescent="0.25">
      <c r="A26" s="171">
        <v>20</v>
      </c>
      <c r="B26" s="172">
        <v>0.46180555555555602</v>
      </c>
      <c r="C26" s="57" t="s">
        <v>264</v>
      </c>
      <c r="D26" s="62" t="s">
        <v>114</v>
      </c>
      <c r="E26" s="55" t="s">
        <v>6</v>
      </c>
      <c r="F26" s="61" t="s">
        <v>208</v>
      </c>
      <c r="G26" s="54" t="s">
        <v>209</v>
      </c>
      <c r="H26" s="55" t="s">
        <v>363</v>
      </c>
      <c r="I26" s="55" t="s">
        <v>105</v>
      </c>
    </row>
    <row r="27" spans="1:9" ht="32.25" customHeight="1" x14ac:dyDescent="0.25">
      <c r="A27" s="171">
        <v>21</v>
      </c>
      <c r="B27" s="172">
        <v>0.46597222222222201</v>
      </c>
      <c r="C27" s="56" t="s">
        <v>517</v>
      </c>
      <c r="D27" s="54" t="s">
        <v>518</v>
      </c>
      <c r="E27" s="55" t="s">
        <v>6</v>
      </c>
      <c r="F27" s="61" t="s">
        <v>562</v>
      </c>
      <c r="G27" s="54" t="s">
        <v>563</v>
      </c>
      <c r="H27" s="55" t="s">
        <v>564</v>
      </c>
      <c r="I27" s="55" t="s">
        <v>493</v>
      </c>
    </row>
    <row r="28" spans="1:9" ht="32.25" customHeight="1" x14ac:dyDescent="0.25">
      <c r="A28" s="171">
        <v>22</v>
      </c>
      <c r="B28" s="172">
        <v>0.47013888888888899</v>
      </c>
      <c r="C28" s="56" t="s">
        <v>469</v>
      </c>
      <c r="D28" s="54" t="s">
        <v>470</v>
      </c>
      <c r="E28" s="55">
        <v>1</v>
      </c>
      <c r="F28" s="61" t="s">
        <v>471</v>
      </c>
      <c r="G28" s="54" t="s">
        <v>472</v>
      </c>
      <c r="H28" s="55" t="s">
        <v>196</v>
      </c>
      <c r="I28" s="55" t="s">
        <v>198</v>
      </c>
    </row>
    <row r="29" spans="1:9" ht="32.25" customHeight="1" x14ac:dyDescent="0.25">
      <c r="A29" s="171">
        <v>23</v>
      </c>
      <c r="B29" s="172">
        <v>0.47430555555555498</v>
      </c>
      <c r="C29" s="61" t="s">
        <v>345</v>
      </c>
      <c r="D29" s="54" t="s">
        <v>349</v>
      </c>
      <c r="E29" s="55">
        <v>2</v>
      </c>
      <c r="F29" s="61" t="s">
        <v>354</v>
      </c>
      <c r="G29" s="54" t="s">
        <v>358</v>
      </c>
      <c r="H29" s="55" t="s">
        <v>353</v>
      </c>
      <c r="I29" s="55" t="s">
        <v>31</v>
      </c>
    </row>
    <row r="30" spans="1:9" ht="32.25" customHeight="1" x14ac:dyDescent="0.25">
      <c r="A30" s="171">
        <v>24</v>
      </c>
      <c r="B30" s="172">
        <v>0.47847222222222202</v>
      </c>
      <c r="C30" s="56" t="s">
        <v>427</v>
      </c>
      <c r="D30" s="54"/>
      <c r="E30" s="55" t="s">
        <v>6</v>
      </c>
      <c r="F30" s="61" t="s">
        <v>436</v>
      </c>
      <c r="G30" s="54" t="s">
        <v>15</v>
      </c>
      <c r="H30" s="55" t="s">
        <v>288</v>
      </c>
      <c r="I30" s="55" t="s">
        <v>432</v>
      </c>
    </row>
    <row r="31" spans="1:9" ht="32.25" customHeight="1" x14ac:dyDescent="0.25">
      <c r="A31" s="171">
        <v>25</v>
      </c>
      <c r="B31" s="172">
        <v>0.48263888888888901</v>
      </c>
      <c r="C31" s="56" t="s">
        <v>513</v>
      </c>
      <c r="D31" s="54" t="s">
        <v>514</v>
      </c>
      <c r="E31" s="55" t="s">
        <v>6</v>
      </c>
      <c r="F31" s="61" t="s">
        <v>559</v>
      </c>
      <c r="G31" s="54" t="s">
        <v>560</v>
      </c>
      <c r="H31" s="55" t="s">
        <v>67</v>
      </c>
      <c r="I31" s="55" t="s">
        <v>493</v>
      </c>
    </row>
    <row r="32" spans="1:9" ht="32.25" customHeight="1" x14ac:dyDescent="0.25">
      <c r="A32" s="171">
        <v>26</v>
      </c>
      <c r="B32" s="172">
        <v>0.48680555555555499</v>
      </c>
      <c r="C32" s="56" t="s">
        <v>479</v>
      </c>
      <c r="D32" s="54" t="s">
        <v>480</v>
      </c>
      <c r="E32" s="55">
        <v>3</v>
      </c>
      <c r="F32" s="61" t="s">
        <v>483</v>
      </c>
      <c r="G32" s="54" t="s">
        <v>484</v>
      </c>
      <c r="H32" s="55" t="s">
        <v>485</v>
      </c>
      <c r="I32" s="55" t="s">
        <v>31</v>
      </c>
    </row>
    <row r="33" spans="1:10" ht="32.25" customHeight="1" x14ac:dyDescent="0.25">
      <c r="A33" s="171">
        <v>27</v>
      </c>
      <c r="B33" s="172">
        <v>0.49097222222222198</v>
      </c>
      <c r="C33" s="61" t="s">
        <v>346</v>
      </c>
      <c r="D33" s="54" t="s">
        <v>350</v>
      </c>
      <c r="E33" s="55" t="s">
        <v>6</v>
      </c>
      <c r="F33" s="61" t="s">
        <v>355</v>
      </c>
      <c r="G33" s="54" t="s">
        <v>359</v>
      </c>
      <c r="H33" s="55" t="s">
        <v>16</v>
      </c>
      <c r="I33" s="55" t="s">
        <v>31</v>
      </c>
    </row>
    <row r="34" spans="1:10" ht="32.25" customHeight="1" x14ac:dyDescent="0.25">
      <c r="A34" s="171">
        <v>28</v>
      </c>
      <c r="B34" s="172">
        <v>0.49513888888888902</v>
      </c>
      <c r="C34" s="57" t="s">
        <v>268</v>
      </c>
      <c r="D34" s="54" t="s">
        <v>11</v>
      </c>
      <c r="E34" s="55" t="s">
        <v>7</v>
      </c>
      <c r="F34" s="56" t="s">
        <v>107</v>
      </c>
      <c r="G34" s="54" t="s">
        <v>108</v>
      </c>
      <c r="H34" s="55" t="s">
        <v>102</v>
      </c>
      <c r="I34" s="55" t="s">
        <v>105</v>
      </c>
    </row>
    <row r="35" spans="1:10" x14ac:dyDescent="0.25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10" x14ac:dyDescent="0.25">
      <c r="A36" s="361" t="s">
        <v>543</v>
      </c>
      <c r="B36" s="361"/>
      <c r="C36" s="361"/>
      <c r="D36" s="361"/>
      <c r="E36" s="361"/>
      <c r="F36" s="361"/>
      <c r="G36" s="361"/>
      <c r="H36" s="361"/>
      <c r="I36" s="361"/>
    </row>
    <row r="37" spans="1:10" x14ac:dyDescent="0.25">
      <c r="A37" s="358" t="s">
        <v>105</v>
      </c>
      <c r="B37" s="358"/>
      <c r="C37" s="358"/>
      <c r="D37" s="358"/>
      <c r="E37" s="358"/>
      <c r="F37" s="358"/>
      <c r="G37" s="173"/>
      <c r="H37" s="173"/>
      <c r="I37" s="173"/>
    </row>
    <row r="38" spans="1:10" ht="50.25" customHeight="1" x14ac:dyDescent="0.25">
      <c r="A38" s="197" t="s">
        <v>1</v>
      </c>
      <c r="B38" s="197" t="s">
        <v>39</v>
      </c>
      <c r="C38" s="198" t="s">
        <v>2</v>
      </c>
      <c r="D38" s="198" t="s">
        <v>19</v>
      </c>
      <c r="E38" s="197" t="s">
        <v>3</v>
      </c>
      <c r="F38" s="198" t="s">
        <v>4</v>
      </c>
      <c r="G38" s="198" t="s">
        <v>19</v>
      </c>
      <c r="H38" s="198" t="s">
        <v>5</v>
      </c>
      <c r="I38" s="198" t="s">
        <v>217</v>
      </c>
    </row>
    <row r="39" spans="1:10" ht="32.25" customHeight="1" x14ac:dyDescent="0.25">
      <c r="A39" s="171">
        <v>1</v>
      </c>
      <c r="B39" s="172">
        <v>0.5</v>
      </c>
      <c r="C39" s="56" t="s">
        <v>507</v>
      </c>
      <c r="D39" s="54" t="s">
        <v>508</v>
      </c>
      <c r="E39" s="55">
        <v>3</v>
      </c>
      <c r="F39" s="61" t="s">
        <v>590</v>
      </c>
      <c r="G39" s="54" t="s">
        <v>589</v>
      </c>
      <c r="H39" s="55" t="s">
        <v>561</v>
      </c>
      <c r="I39" s="55" t="s">
        <v>493</v>
      </c>
    </row>
    <row r="40" spans="1:10" ht="32.25" customHeight="1" x14ac:dyDescent="0.25">
      <c r="A40" s="171">
        <v>2</v>
      </c>
      <c r="B40" s="172">
        <v>0.50486111111111109</v>
      </c>
      <c r="C40" s="61" t="s">
        <v>347</v>
      </c>
      <c r="D40" s="54" t="s">
        <v>351</v>
      </c>
      <c r="E40" s="55">
        <v>1</v>
      </c>
      <c r="F40" s="61" t="s">
        <v>357</v>
      </c>
      <c r="G40" s="54" t="s">
        <v>361</v>
      </c>
      <c r="H40" s="55" t="s">
        <v>16</v>
      </c>
      <c r="I40" s="55" t="s">
        <v>31</v>
      </c>
    </row>
    <row r="41" spans="1:10" ht="32.25" customHeight="1" x14ac:dyDescent="0.25">
      <c r="A41" s="171">
        <v>3</v>
      </c>
      <c r="B41" s="172">
        <v>0.50972222222222197</v>
      </c>
      <c r="C41" s="56" t="s">
        <v>260</v>
      </c>
      <c r="D41" s="58" t="s">
        <v>11</v>
      </c>
      <c r="E41" s="59">
        <v>1</v>
      </c>
      <c r="F41" s="61" t="s">
        <v>201</v>
      </c>
      <c r="G41" s="58" t="s">
        <v>202</v>
      </c>
      <c r="H41" s="59" t="s">
        <v>200</v>
      </c>
      <c r="I41" s="55" t="s">
        <v>288</v>
      </c>
      <c r="J41" s="173"/>
    </row>
    <row r="42" spans="1:10" ht="32.25" customHeight="1" x14ac:dyDescent="0.25">
      <c r="A42" s="171">
        <v>4</v>
      </c>
      <c r="B42" s="172">
        <v>0.51458333333333295</v>
      </c>
      <c r="C42" s="57" t="s">
        <v>266</v>
      </c>
      <c r="D42" s="54" t="s">
        <v>369</v>
      </c>
      <c r="E42" s="55" t="s">
        <v>7</v>
      </c>
      <c r="F42" s="56" t="s">
        <v>370</v>
      </c>
      <c r="G42" s="54" t="s">
        <v>371</v>
      </c>
      <c r="H42" s="55" t="s">
        <v>372</v>
      </c>
      <c r="I42" s="55" t="s">
        <v>105</v>
      </c>
      <c r="J42" s="173"/>
    </row>
    <row r="43" spans="1:10" ht="32.25" customHeight="1" x14ac:dyDescent="0.25">
      <c r="A43" s="171">
        <v>5</v>
      </c>
      <c r="B43" s="172">
        <v>0.51944444444444404</v>
      </c>
      <c r="C43" s="57" t="s">
        <v>373</v>
      </c>
      <c r="D43" s="54" t="s">
        <v>374</v>
      </c>
      <c r="E43" s="55" t="s">
        <v>7</v>
      </c>
      <c r="F43" s="61" t="s">
        <v>270</v>
      </c>
      <c r="G43" s="54" t="s">
        <v>271</v>
      </c>
      <c r="H43" s="55" t="s">
        <v>102</v>
      </c>
      <c r="I43" s="55" t="s">
        <v>105</v>
      </c>
    </row>
    <row r="44" spans="1:10" ht="32.25" customHeight="1" x14ac:dyDescent="0.25">
      <c r="A44" s="171">
        <v>6</v>
      </c>
      <c r="B44" s="172">
        <v>0.52430555555555503</v>
      </c>
      <c r="C44" s="57" t="s">
        <v>447</v>
      </c>
      <c r="D44" s="54" t="s">
        <v>448</v>
      </c>
      <c r="E44" s="60" t="s">
        <v>6</v>
      </c>
      <c r="F44" s="61" t="s">
        <v>455</v>
      </c>
      <c r="G44" s="54" t="s">
        <v>456</v>
      </c>
      <c r="H44" s="55" t="s">
        <v>457</v>
      </c>
      <c r="I44" s="55" t="s">
        <v>18</v>
      </c>
    </row>
    <row r="45" spans="1:10" ht="32.25" customHeight="1" x14ac:dyDescent="0.25">
      <c r="A45" s="171">
        <v>7</v>
      </c>
      <c r="B45" s="172">
        <v>0.52916666666666701</v>
      </c>
      <c r="C45" s="56" t="s">
        <v>425</v>
      </c>
      <c r="D45" s="54" t="s">
        <v>437</v>
      </c>
      <c r="E45" s="55">
        <v>3</v>
      </c>
      <c r="F45" s="61" t="s">
        <v>429</v>
      </c>
      <c r="G45" s="54" t="s">
        <v>430</v>
      </c>
      <c r="H45" s="55" t="s">
        <v>288</v>
      </c>
      <c r="I45" s="55" t="s">
        <v>432</v>
      </c>
    </row>
    <row r="46" spans="1:10" ht="32.25" customHeight="1" x14ac:dyDescent="0.25">
      <c r="A46" s="171">
        <v>8</v>
      </c>
      <c r="B46" s="172">
        <v>0.53402777777777799</v>
      </c>
      <c r="C46" s="111" t="s">
        <v>494</v>
      </c>
      <c r="D46" s="54" t="s">
        <v>495</v>
      </c>
      <c r="E46" s="55" t="s">
        <v>6</v>
      </c>
      <c r="F46" s="61" t="s">
        <v>586</v>
      </c>
      <c r="G46" s="54" t="s">
        <v>587</v>
      </c>
      <c r="H46" s="55" t="s">
        <v>588</v>
      </c>
      <c r="I46" s="55" t="s">
        <v>493</v>
      </c>
    </row>
    <row r="47" spans="1:10" ht="32.25" customHeight="1" x14ac:dyDescent="0.25">
      <c r="A47" s="171">
        <v>9</v>
      </c>
      <c r="B47" s="172">
        <v>0.53888888888888897</v>
      </c>
      <c r="C47" s="56" t="s">
        <v>63</v>
      </c>
      <c r="D47" s="54" t="s">
        <v>68</v>
      </c>
      <c r="E47" s="55" t="s">
        <v>7</v>
      </c>
      <c r="F47" s="61" t="s">
        <v>70</v>
      </c>
      <c r="G47" s="54" t="s">
        <v>66</v>
      </c>
      <c r="H47" s="55" t="s">
        <v>67</v>
      </c>
      <c r="I47" s="55" t="s">
        <v>18</v>
      </c>
    </row>
    <row r="48" spans="1:10" ht="32.25" customHeight="1" x14ac:dyDescent="0.25">
      <c r="A48" s="171">
        <v>10</v>
      </c>
      <c r="B48" s="172">
        <v>0.54374999999999996</v>
      </c>
      <c r="C48" s="57" t="s">
        <v>269</v>
      </c>
      <c r="D48" s="54" t="s">
        <v>11</v>
      </c>
      <c r="E48" s="55" t="s">
        <v>203</v>
      </c>
      <c r="F48" s="56" t="s">
        <v>107</v>
      </c>
      <c r="G48" s="54" t="s">
        <v>108</v>
      </c>
      <c r="H48" s="55" t="s">
        <v>102</v>
      </c>
      <c r="I48" s="55" t="s">
        <v>105</v>
      </c>
    </row>
    <row r="49" spans="1:10" ht="32.25" customHeight="1" x14ac:dyDescent="0.25">
      <c r="A49" s="171">
        <v>11</v>
      </c>
      <c r="B49" s="172">
        <v>0.54861111111111105</v>
      </c>
      <c r="C49" s="56" t="s">
        <v>152</v>
      </c>
      <c r="D49" s="110">
        <v>47404</v>
      </c>
      <c r="E49" s="60">
        <v>2</v>
      </c>
      <c r="F49" s="56" t="s">
        <v>158</v>
      </c>
      <c r="G49" s="54" t="s">
        <v>151</v>
      </c>
      <c r="H49" s="55" t="s">
        <v>178</v>
      </c>
      <c r="I49" s="55" t="s">
        <v>493</v>
      </c>
    </row>
    <row r="50" spans="1:10" ht="32.25" customHeight="1" x14ac:dyDescent="0.25">
      <c r="A50" s="171">
        <v>12</v>
      </c>
      <c r="B50" s="172">
        <v>0.55347222222222203</v>
      </c>
      <c r="C50" s="57" t="s">
        <v>310</v>
      </c>
      <c r="D50" s="54" t="s">
        <v>309</v>
      </c>
      <c r="E50" s="55"/>
      <c r="F50" s="61" t="s">
        <v>317</v>
      </c>
      <c r="G50" s="54" t="s">
        <v>318</v>
      </c>
      <c r="H50" s="55" t="s">
        <v>306</v>
      </c>
      <c r="I50" s="55" t="s">
        <v>288</v>
      </c>
    </row>
    <row r="51" spans="1:10" ht="32.25" customHeight="1" x14ac:dyDescent="0.25">
      <c r="A51" s="171">
        <v>13</v>
      </c>
      <c r="B51" s="172">
        <v>0.55833333333333302</v>
      </c>
      <c r="C51" s="101" t="s">
        <v>292</v>
      </c>
      <c r="D51" s="112" t="s">
        <v>311</v>
      </c>
      <c r="E51" s="113" t="s">
        <v>25</v>
      </c>
      <c r="F51" s="61" t="s">
        <v>298</v>
      </c>
      <c r="G51" s="58" t="s">
        <v>299</v>
      </c>
      <c r="H51" s="59" t="s">
        <v>296</v>
      </c>
      <c r="I51" s="55" t="s">
        <v>82</v>
      </c>
    </row>
    <row r="52" spans="1:10" ht="32.25" customHeight="1" x14ac:dyDescent="0.25">
      <c r="A52" s="362" t="s">
        <v>541</v>
      </c>
      <c r="B52" s="363"/>
      <c r="C52" s="363"/>
      <c r="D52" s="363"/>
      <c r="E52" s="363"/>
      <c r="F52" s="363"/>
      <c r="G52" s="363"/>
      <c r="H52" s="363"/>
      <c r="I52" s="364"/>
    </row>
    <row r="53" spans="1:10" ht="32.25" customHeight="1" x14ac:dyDescent="0.25">
      <c r="A53" s="171">
        <v>14</v>
      </c>
      <c r="B53" s="172">
        <v>0.60416666666666663</v>
      </c>
      <c r="C53" s="61" t="s">
        <v>61</v>
      </c>
      <c r="D53" s="54" t="s">
        <v>32</v>
      </c>
      <c r="E53" s="55" t="s">
        <v>25</v>
      </c>
      <c r="F53" s="61" t="s">
        <v>278</v>
      </c>
      <c r="G53" s="54" t="s">
        <v>279</v>
      </c>
      <c r="H53" s="55" t="s">
        <v>16</v>
      </c>
      <c r="I53" s="55" t="s">
        <v>31</v>
      </c>
      <c r="J53" s="173"/>
    </row>
    <row r="54" spans="1:10" ht="32.25" customHeight="1" x14ac:dyDescent="0.25">
      <c r="A54" s="171">
        <v>15</v>
      </c>
      <c r="B54" s="172">
        <v>0.60902777777777783</v>
      </c>
      <c r="C54" s="101" t="s">
        <v>285</v>
      </c>
      <c r="D54" s="103" t="s">
        <v>283</v>
      </c>
      <c r="E54" s="66">
        <v>3</v>
      </c>
      <c r="F54" s="56" t="s">
        <v>256</v>
      </c>
      <c r="G54" s="54" t="s">
        <v>255</v>
      </c>
      <c r="H54" s="55" t="s">
        <v>288</v>
      </c>
      <c r="I54" s="55" t="s">
        <v>288</v>
      </c>
      <c r="J54" s="173"/>
    </row>
    <row r="55" spans="1:10" ht="32.25" customHeight="1" x14ac:dyDescent="0.25">
      <c r="A55" s="171">
        <v>16</v>
      </c>
      <c r="B55" s="172">
        <v>0.61388888888888904</v>
      </c>
      <c r="C55" s="101" t="s">
        <v>424</v>
      </c>
      <c r="D55" s="103" t="s">
        <v>125</v>
      </c>
      <c r="E55" s="66" t="s">
        <v>6</v>
      </c>
      <c r="F55" s="61" t="s">
        <v>429</v>
      </c>
      <c r="G55" s="54" t="s">
        <v>430</v>
      </c>
      <c r="H55" s="55" t="s">
        <v>288</v>
      </c>
      <c r="I55" s="55" t="s">
        <v>432</v>
      </c>
    </row>
    <row r="56" spans="1:10" ht="32.25" customHeight="1" x14ac:dyDescent="0.25">
      <c r="A56" s="171">
        <v>17</v>
      </c>
      <c r="B56" s="172">
        <v>0.61875000000000002</v>
      </c>
      <c r="C56" s="57" t="s">
        <v>373</v>
      </c>
      <c r="D56" s="54" t="s">
        <v>374</v>
      </c>
      <c r="E56" s="55" t="s">
        <v>7</v>
      </c>
      <c r="F56" s="56" t="s">
        <v>370</v>
      </c>
      <c r="G56" s="54" t="s">
        <v>371</v>
      </c>
      <c r="H56" s="55" t="s">
        <v>372</v>
      </c>
      <c r="I56" s="55" t="s">
        <v>105</v>
      </c>
    </row>
    <row r="57" spans="1:10" ht="32.25" customHeight="1" x14ac:dyDescent="0.25">
      <c r="A57" s="171">
        <v>18</v>
      </c>
      <c r="B57" s="172">
        <v>0.62361111111111101</v>
      </c>
      <c r="C57" s="101" t="s">
        <v>505</v>
      </c>
      <c r="D57" s="103" t="s">
        <v>506</v>
      </c>
      <c r="E57" s="66">
        <v>3</v>
      </c>
      <c r="F57" s="61" t="s">
        <v>62</v>
      </c>
      <c r="G57" s="54" t="s">
        <v>17</v>
      </c>
      <c r="H57" s="55" t="s">
        <v>561</v>
      </c>
      <c r="I57" s="55" t="s">
        <v>20</v>
      </c>
      <c r="J57" s="173"/>
    </row>
    <row r="58" spans="1:10" ht="32.25" customHeight="1" x14ac:dyDescent="0.25">
      <c r="A58" s="171">
        <v>19</v>
      </c>
      <c r="B58" s="172">
        <v>0.62847222222222299</v>
      </c>
      <c r="C58" s="72" t="s">
        <v>273</v>
      </c>
      <c r="D58" s="103" t="s">
        <v>274</v>
      </c>
      <c r="E58" s="71" t="s">
        <v>6</v>
      </c>
      <c r="F58" s="61" t="s">
        <v>275</v>
      </c>
      <c r="G58" s="54" t="s">
        <v>276</v>
      </c>
      <c r="H58" s="55" t="s">
        <v>442</v>
      </c>
      <c r="I58" s="55" t="s">
        <v>18</v>
      </c>
      <c r="J58" s="173"/>
    </row>
    <row r="59" spans="1:10" ht="32.25" customHeight="1" x14ac:dyDescent="0.25">
      <c r="A59" s="171">
        <v>20</v>
      </c>
      <c r="B59" s="172">
        <v>0.63333333333333397</v>
      </c>
      <c r="C59" s="72" t="s">
        <v>443</v>
      </c>
      <c r="D59" s="103" t="s">
        <v>11</v>
      </c>
      <c r="E59" s="71" t="s">
        <v>6</v>
      </c>
      <c r="F59" s="61" t="s">
        <v>444</v>
      </c>
      <c r="G59" s="54" t="s">
        <v>445</v>
      </c>
      <c r="H59" s="55" t="s">
        <v>446</v>
      </c>
      <c r="I59" s="55" t="s">
        <v>18</v>
      </c>
    </row>
    <row r="60" spans="1:10" ht="32.25" customHeight="1" x14ac:dyDescent="0.25">
      <c r="A60" s="171">
        <v>21</v>
      </c>
      <c r="B60" s="172">
        <v>0.63819444444444495</v>
      </c>
      <c r="C60" s="101" t="s">
        <v>426</v>
      </c>
      <c r="D60" s="103" t="s">
        <v>11</v>
      </c>
      <c r="E60" s="66" t="s">
        <v>6</v>
      </c>
      <c r="F60" s="61" t="s">
        <v>434</v>
      </c>
      <c r="G60" s="54" t="s">
        <v>435</v>
      </c>
      <c r="H60" s="55" t="s">
        <v>288</v>
      </c>
      <c r="I60" s="55" t="s">
        <v>432</v>
      </c>
    </row>
    <row r="61" spans="1:10" ht="32.25" customHeight="1" x14ac:dyDescent="0.25">
      <c r="A61" s="171">
        <v>22</v>
      </c>
      <c r="B61" s="172">
        <v>0.64305555555555605</v>
      </c>
      <c r="C61" s="101" t="s">
        <v>554</v>
      </c>
      <c r="D61" s="103" t="s">
        <v>510</v>
      </c>
      <c r="E61" s="66" t="s">
        <v>25</v>
      </c>
      <c r="F61" s="61" t="s">
        <v>586</v>
      </c>
      <c r="G61" s="54" t="s">
        <v>587</v>
      </c>
      <c r="H61" s="55" t="s">
        <v>588</v>
      </c>
      <c r="I61" s="55" t="s">
        <v>20</v>
      </c>
    </row>
    <row r="62" spans="1:10" ht="32.25" customHeight="1" x14ac:dyDescent="0.25">
      <c r="A62" s="171">
        <v>23</v>
      </c>
      <c r="B62" s="172">
        <v>0.64791666666666703</v>
      </c>
      <c r="C62" s="101" t="s">
        <v>88</v>
      </c>
      <c r="D62" s="70" t="s">
        <v>89</v>
      </c>
      <c r="E62" s="66">
        <v>1</v>
      </c>
      <c r="F62" s="69" t="s">
        <v>94</v>
      </c>
      <c r="G62" s="54" t="s">
        <v>90</v>
      </c>
      <c r="H62" s="55" t="s">
        <v>91</v>
      </c>
      <c r="I62" s="55" t="s">
        <v>20</v>
      </c>
      <c r="J62" s="173"/>
    </row>
    <row r="63" spans="1:10" ht="32.25" customHeight="1" x14ac:dyDescent="0.25">
      <c r="A63" s="171">
        <v>24</v>
      </c>
      <c r="B63" s="172">
        <v>0.65277777777777901</v>
      </c>
      <c r="C63" s="101" t="s">
        <v>511</v>
      </c>
      <c r="D63" s="103" t="s">
        <v>38</v>
      </c>
      <c r="E63" s="66">
        <v>3</v>
      </c>
      <c r="F63" s="61" t="s">
        <v>62</v>
      </c>
      <c r="G63" s="54" t="s">
        <v>17</v>
      </c>
      <c r="H63" s="55" t="s">
        <v>561</v>
      </c>
      <c r="I63" s="55" t="s">
        <v>20</v>
      </c>
    </row>
    <row r="64" spans="1:10" ht="32.25" customHeight="1" x14ac:dyDescent="0.25">
      <c r="A64" s="171">
        <v>25</v>
      </c>
      <c r="B64" s="172">
        <v>0.65763888888888999</v>
      </c>
      <c r="C64" s="174" t="s">
        <v>347</v>
      </c>
      <c r="D64" s="103" t="s">
        <v>351</v>
      </c>
      <c r="E64" s="55">
        <v>1</v>
      </c>
      <c r="F64" s="61" t="s">
        <v>356</v>
      </c>
      <c r="G64" s="54" t="s">
        <v>360</v>
      </c>
      <c r="H64" s="55" t="s">
        <v>362</v>
      </c>
      <c r="I64" s="55" t="s">
        <v>31</v>
      </c>
      <c r="J64" s="173"/>
    </row>
    <row r="65" spans="1:9" x14ac:dyDescent="0.25">
      <c r="A65" s="173"/>
      <c r="B65" s="173"/>
      <c r="C65" s="173"/>
      <c r="D65" s="173"/>
      <c r="E65" s="173"/>
      <c r="F65" s="173"/>
      <c r="G65" s="173"/>
      <c r="H65" s="173"/>
      <c r="I65" s="173"/>
    </row>
    <row r="66" spans="1:9" ht="21" customHeight="1" x14ac:dyDescent="0.25">
      <c r="A66" s="361" t="s">
        <v>544</v>
      </c>
      <c r="B66" s="361"/>
      <c r="C66" s="361"/>
      <c r="D66" s="361"/>
      <c r="E66" s="361"/>
      <c r="F66" s="361"/>
      <c r="G66" s="361"/>
      <c r="H66" s="361"/>
      <c r="I66" s="361"/>
    </row>
    <row r="67" spans="1:9" x14ac:dyDescent="0.25">
      <c r="A67" s="358" t="s">
        <v>105</v>
      </c>
      <c r="B67" s="358"/>
      <c r="C67" s="358"/>
      <c r="D67" s="358"/>
      <c r="E67" s="358"/>
      <c r="F67" s="358"/>
      <c r="G67" s="173"/>
      <c r="H67" s="173"/>
      <c r="I67" s="173"/>
    </row>
    <row r="68" spans="1:9" ht="50.25" customHeight="1" x14ac:dyDescent="0.25">
      <c r="A68" s="197" t="s">
        <v>1</v>
      </c>
      <c r="B68" s="197" t="s">
        <v>39</v>
      </c>
      <c r="C68" s="198" t="s">
        <v>2</v>
      </c>
      <c r="D68" s="198" t="s">
        <v>19</v>
      </c>
      <c r="E68" s="197" t="s">
        <v>3</v>
      </c>
      <c r="F68" s="198" t="s">
        <v>4</v>
      </c>
      <c r="G68" s="198" t="s">
        <v>19</v>
      </c>
      <c r="H68" s="198" t="s">
        <v>5</v>
      </c>
      <c r="I68" s="198" t="s">
        <v>217</v>
      </c>
    </row>
    <row r="69" spans="1:9" ht="32.25" customHeight="1" x14ac:dyDescent="0.25">
      <c r="A69" s="171">
        <v>1</v>
      </c>
      <c r="B69" s="172">
        <v>0.67013888888888884</v>
      </c>
      <c r="C69" s="57" t="s">
        <v>261</v>
      </c>
      <c r="D69" s="62" t="s">
        <v>99</v>
      </c>
      <c r="E69" s="55" t="s">
        <v>25</v>
      </c>
      <c r="F69" s="56" t="s">
        <v>100</v>
      </c>
      <c r="G69" s="54" t="s">
        <v>101</v>
      </c>
      <c r="H69" s="55" t="s">
        <v>102</v>
      </c>
      <c r="I69" s="55" t="s">
        <v>105</v>
      </c>
    </row>
    <row r="70" spans="1:9" ht="32.25" customHeight="1" x14ac:dyDescent="0.25">
      <c r="A70" s="171">
        <v>2</v>
      </c>
      <c r="B70" s="172">
        <v>0.67569444444444438</v>
      </c>
      <c r="C70" s="57" t="s">
        <v>258</v>
      </c>
      <c r="D70" s="54" t="s">
        <v>250</v>
      </c>
      <c r="E70" s="59" t="s">
        <v>25</v>
      </c>
      <c r="F70" s="61" t="s">
        <v>251</v>
      </c>
      <c r="G70" s="110">
        <v>7396</v>
      </c>
      <c r="H70" s="55" t="s">
        <v>288</v>
      </c>
      <c r="I70" s="55" t="s">
        <v>288</v>
      </c>
    </row>
    <row r="71" spans="1:9" ht="32.25" customHeight="1" x14ac:dyDescent="0.25">
      <c r="A71" s="171">
        <v>3</v>
      </c>
      <c r="B71" s="172">
        <v>0.68125000000000002</v>
      </c>
      <c r="C71" s="56" t="s">
        <v>464</v>
      </c>
      <c r="D71" s="54" t="s">
        <v>465</v>
      </c>
      <c r="E71" s="55" t="s">
        <v>25</v>
      </c>
      <c r="F71" s="61" t="s">
        <v>466</v>
      </c>
      <c r="G71" s="54" t="s">
        <v>467</v>
      </c>
      <c r="H71" s="55" t="s">
        <v>468</v>
      </c>
      <c r="I71" s="55" t="s">
        <v>432</v>
      </c>
    </row>
    <row r="72" spans="1:9" ht="32.25" customHeight="1" x14ac:dyDescent="0.25">
      <c r="A72" s="171">
        <v>4</v>
      </c>
      <c r="B72" s="172">
        <v>0.686805555555555</v>
      </c>
      <c r="C72" s="56" t="s">
        <v>438</v>
      </c>
      <c r="D72" s="54" t="s">
        <v>188</v>
      </c>
      <c r="E72" s="55" t="s">
        <v>25</v>
      </c>
      <c r="F72" s="69" t="s">
        <v>186</v>
      </c>
      <c r="G72" s="54" t="s">
        <v>187</v>
      </c>
      <c r="H72" s="55" t="s">
        <v>18</v>
      </c>
      <c r="I72" s="55" t="s">
        <v>18</v>
      </c>
    </row>
    <row r="73" spans="1:9" ht="32.25" customHeight="1" x14ac:dyDescent="0.25">
      <c r="A73" s="171">
        <v>5</v>
      </c>
      <c r="B73" s="172">
        <v>0.69236111111110998</v>
      </c>
      <c r="C73" s="56" t="s">
        <v>252</v>
      </c>
      <c r="D73" s="54" t="s">
        <v>253</v>
      </c>
      <c r="E73" s="55">
        <v>1</v>
      </c>
      <c r="F73" s="56" t="s">
        <v>254</v>
      </c>
      <c r="G73" s="54" t="s">
        <v>255</v>
      </c>
      <c r="H73" s="55" t="s">
        <v>288</v>
      </c>
      <c r="I73" s="55" t="s">
        <v>288</v>
      </c>
    </row>
    <row r="74" spans="1:9" ht="32.25" customHeight="1" x14ac:dyDescent="0.25">
      <c r="A74" s="171">
        <v>6</v>
      </c>
      <c r="B74" s="172">
        <v>0.69791666666666496</v>
      </c>
      <c r="C74" s="56" t="s">
        <v>106</v>
      </c>
      <c r="D74" s="110">
        <v>59498</v>
      </c>
      <c r="E74" s="60" t="s">
        <v>25</v>
      </c>
      <c r="F74" s="61" t="s">
        <v>201</v>
      </c>
      <c r="G74" s="58" t="s">
        <v>202</v>
      </c>
      <c r="H74" s="59" t="s">
        <v>200</v>
      </c>
      <c r="I74" s="55" t="s">
        <v>288</v>
      </c>
    </row>
    <row r="75" spans="1:9" ht="32.25" customHeight="1" x14ac:dyDescent="0.25">
      <c r="A75" s="171">
        <v>7</v>
      </c>
      <c r="B75" s="172">
        <v>0.70347222222221995</v>
      </c>
      <c r="C75" s="56" t="s">
        <v>497</v>
      </c>
      <c r="D75" s="54" t="s">
        <v>498</v>
      </c>
      <c r="E75" s="55">
        <v>2</v>
      </c>
      <c r="F75" s="61" t="s">
        <v>580</v>
      </c>
      <c r="G75" s="54" t="s">
        <v>499</v>
      </c>
      <c r="H75" s="55" t="s">
        <v>585</v>
      </c>
      <c r="I75" s="55" t="s">
        <v>20</v>
      </c>
    </row>
    <row r="76" spans="1:9" ht="32.25" customHeight="1" x14ac:dyDescent="0.25">
      <c r="A76" s="171">
        <v>8</v>
      </c>
      <c r="B76" s="172">
        <v>0.70902777777777504</v>
      </c>
      <c r="C76" s="57" t="s">
        <v>262</v>
      </c>
      <c r="D76" s="62" t="s">
        <v>109</v>
      </c>
      <c r="E76" s="55" t="s">
        <v>25</v>
      </c>
      <c r="F76" s="61" t="s">
        <v>120</v>
      </c>
      <c r="G76" s="54" t="s">
        <v>119</v>
      </c>
      <c r="H76" s="55" t="s">
        <v>102</v>
      </c>
      <c r="I76" s="55" t="s">
        <v>105</v>
      </c>
    </row>
    <row r="77" spans="1:9" ht="32.25" customHeight="1" x14ac:dyDescent="0.25">
      <c r="A77" s="171">
        <v>9</v>
      </c>
      <c r="B77" s="172">
        <v>0.71458333333333002</v>
      </c>
      <c r="C77" s="57" t="s">
        <v>261</v>
      </c>
      <c r="D77" s="62" t="s">
        <v>99</v>
      </c>
      <c r="E77" s="55" t="s">
        <v>25</v>
      </c>
      <c r="F77" s="56" t="s">
        <v>205</v>
      </c>
      <c r="G77" s="54" t="s">
        <v>206</v>
      </c>
      <c r="H77" s="55" t="s">
        <v>102</v>
      </c>
      <c r="I77" s="55" t="s">
        <v>105</v>
      </c>
    </row>
  </sheetData>
  <sortState ref="A6:XFD33">
    <sortCondition ref="A6"/>
  </sortState>
  <mergeCells count="10">
    <mergeCell ref="A67:F67"/>
    <mergeCell ref="A1:I1"/>
    <mergeCell ref="A2:I2"/>
    <mergeCell ref="A3:I3"/>
    <mergeCell ref="A4:F4"/>
    <mergeCell ref="A52:I52"/>
    <mergeCell ref="A20:I20"/>
    <mergeCell ref="A36:I36"/>
    <mergeCell ref="A37:F37"/>
    <mergeCell ref="A66:I66"/>
  </mergeCells>
  <conditionalFormatting sqref="D69:D70">
    <cfRule type="expression" dxfId="15" priority="1" stopIfTrue="1">
      <formula>$O69=2018</formula>
    </cfRule>
  </conditionalFormatting>
  <printOptions horizontalCentered="1"/>
  <pageMargins left="0" right="0" top="0" bottom="0" header="0.31496062992125984" footer="0.31496062992125984"/>
  <pageSetup paperSize="9" scale="3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7" zoomScaleNormal="100" workbookViewId="0">
      <selection activeCell="E15" sqref="E15"/>
    </sheetView>
  </sheetViews>
  <sheetFormatPr defaultRowHeight="15" x14ac:dyDescent="0.25"/>
  <cols>
    <col min="1" max="1" width="9.140625" style="9"/>
    <col min="2" max="2" width="21" style="9" customWidth="1"/>
    <col min="3" max="3" width="19" style="9" customWidth="1"/>
    <col min="4" max="4" width="29.28515625" style="9" customWidth="1"/>
    <col min="5" max="5" width="14.140625" style="9" customWidth="1"/>
    <col min="6" max="6" width="15.28515625" style="9" customWidth="1"/>
    <col min="7" max="7" width="12.85546875" style="9" customWidth="1"/>
    <col min="8" max="16384" width="9.140625" style="9"/>
  </cols>
  <sheetData>
    <row r="1" spans="1:7" s="37" customFormat="1" ht="30.75" customHeight="1" x14ac:dyDescent="0.25">
      <c r="A1" s="334" t="s">
        <v>216</v>
      </c>
      <c r="B1" s="334"/>
      <c r="C1" s="334"/>
      <c r="D1" s="334"/>
      <c r="E1" s="334"/>
      <c r="F1" s="334"/>
      <c r="G1" s="334"/>
    </row>
    <row r="2" spans="1:7" x14ac:dyDescent="0.25">
      <c r="A2" s="482" t="s">
        <v>0</v>
      </c>
      <c r="B2" s="482"/>
      <c r="C2" s="482"/>
      <c r="D2" s="482"/>
      <c r="E2" s="482"/>
      <c r="F2" s="482"/>
      <c r="G2" s="482"/>
    </row>
    <row r="3" spans="1:7" x14ac:dyDescent="0.25">
      <c r="A3" s="482" t="s">
        <v>50</v>
      </c>
      <c r="B3" s="482"/>
      <c r="C3" s="482"/>
      <c r="D3" s="482"/>
      <c r="E3" s="482"/>
      <c r="F3" s="482"/>
      <c r="G3" s="482"/>
    </row>
    <row r="4" spans="1:7" ht="18.75" x14ac:dyDescent="0.3">
      <c r="A4" s="488" t="s">
        <v>661</v>
      </c>
      <c r="B4" s="488"/>
      <c r="C4" s="488"/>
      <c r="D4" s="488"/>
      <c r="E4" s="488"/>
      <c r="F4" s="488"/>
      <c r="G4" s="488"/>
    </row>
    <row r="5" spans="1:7" ht="15.75" x14ac:dyDescent="0.25">
      <c r="A5" s="483" t="s">
        <v>220</v>
      </c>
      <c r="B5" s="483"/>
      <c r="C5" s="483"/>
      <c r="D5" s="483"/>
      <c r="E5" s="169"/>
      <c r="F5" s="339" t="s">
        <v>659</v>
      </c>
      <c r="G5" s="339"/>
    </row>
    <row r="6" spans="1:7" s="37" customFormat="1" ht="27" customHeight="1" x14ac:dyDescent="0.25">
      <c r="A6" s="373" t="s">
        <v>42</v>
      </c>
      <c r="B6" s="372" t="s">
        <v>22</v>
      </c>
      <c r="C6" s="372" t="s">
        <v>2</v>
      </c>
      <c r="D6" s="372" t="s">
        <v>4</v>
      </c>
      <c r="E6" s="478" t="s">
        <v>774</v>
      </c>
      <c r="F6" s="478" t="s">
        <v>775</v>
      </c>
      <c r="G6" s="486" t="s">
        <v>121</v>
      </c>
    </row>
    <row r="7" spans="1:7" ht="19.5" customHeight="1" thickBot="1" x14ac:dyDescent="0.3">
      <c r="A7" s="484"/>
      <c r="B7" s="485"/>
      <c r="C7" s="485"/>
      <c r="D7" s="485"/>
      <c r="E7" s="479"/>
      <c r="F7" s="479"/>
      <c r="G7" s="487"/>
    </row>
    <row r="8" spans="1:7" ht="44.25" customHeight="1" x14ac:dyDescent="0.25">
      <c r="A8" s="472">
        <v>1</v>
      </c>
      <c r="B8" s="476" t="s">
        <v>156</v>
      </c>
      <c r="C8" s="76" t="s">
        <v>464</v>
      </c>
      <c r="D8" s="75" t="s">
        <v>466</v>
      </c>
      <c r="E8" s="207">
        <v>66.058999999999997</v>
      </c>
      <c r="F8" s="150">
        <v>65.734999999999999</v>
      </c>
      <c r="G8" s="463">
        <f>E9+F9+E8+F8</f>
        <v>265.11700000000002</v>
      </c>
    </row>
    <row r="9" spans="1:7" ht="44.25" customHeight="1" x14ac:dyDescent="0.25">
      <c r="A9" s="461"/>
      <c r="B9" s="462"/>
      <c r="C9" s="57" t="s">
        <v>261</v>
      </c>
      <c r="D9" s="56" t="s">
        <v>100</v>
      </c>
      <c r="E9" s="140">
        <v>66.882000000000005</v>
      </c>
      <c r="F9" s="151">
        <v>66.441000000000003</v>
      </c>
      <c r="G9" s="464"/>
    </row>
    <row r="10" spans="1:7" ht="44.25" customHeight="1" thickBot="1" x14ac:dyDescent="0.3">
      <c r="A10" s="473"/>
      <c r="B10" s="477"/>
      <c r="C10" s="120" t="s">
        <v>262</v>
      </c>
      <c r="D10" s="77" t="s">
        <v>120</v>
      </c>
      <c r="E10" s="247">
        <v>63.676000000000002</v>
      </c>
      <c r="F10" s="152">
        <v>61.558999999999997</v>
      </c>
      <c r="G10" s="465"/>
    </row>
    <row r="11" spans="1:7" ht="44.25" customHeight="1" x14ac:dyDescent="0.25">
      <c r="A11" s="461">
        <v>2</v>
      </c>
      <c r="B11" s="462" t="s">
        <v>157</v>
      </c>
      <c r="C11" s="101" t="s">
        <v>497</v>
      </c>
      <c r="D11" s="174" t="s">
        <v>580</v>
      </c>
      <c r="E11" s="249">
        <v>63.734999999999999</v>
      </c>
      <c r="F11" s="250">
        <v>63.118000000000002</v>
      </c>
      <c r="G11" s="464">
        <f>E12+E13+F12+F13</f>
        <v>261.20600000000002</v>
      </c>
    </row>
    <row r="12" spans="1:7" ht="44.25" customHeight="1" x14ac:dyDescent="0.25">
      <c r="A12" s="461"/>
      <c r="B12" s="462"/>
      <c r="C12" s="57" t="s">
        <v>261</v>
      </c>
      <c r="D12" s="56" t="s">
        <v>205</v>
      </c>
      <c r="E12" s="142">
        <v>65.147000000000006</v>
      </c>
      <c r="F12" s="151">
        <v>64.352999999999994</v>
      </c>
      <c r="G12" s="464"/>
    </row>
    <row r="13" spans="1:7" ht="44.25" customHeight="1" thickBot="1" x14ac:dyDescent="0.3">
      <c r="A13" s="461"/>
      <c r="B13" s="462"/>
      <c r="C13" s="203" t="s">
        <v>106</v>
      </c>
      <c r="D13" s="104" t="s">
        <v>201</v>
      </c>
      <c r="E13" s="248">
        <v>66.587999999999994</v>
      </c>
      <c r="F13" s="164">
        <v>65.117999999999995</v>
      </c>
      <c r="G13" s="464"/>
    </row>
    <row r="14" spans="1:7" ht="44.25" customHeight="1" x14ac:dyDescent="0.25">
      <c r="A14" s="472">
        <v>3</v>
      </c>
      <c r="B14" s="476" t="s">
        <v>213</v>
      </c>
      <c r="C14" s="73" t="s">
        <v>258</v>
      </c>
      <c r="D14" s="75" t="s">
        <v>251</v>
      </c>
      <c r="E14" s="251">
        <v>62.441000000000003</v>
      </c>
      <c r="F14" s="216">
        <v>62.5</v>
      </c>
      <c r="G14" s="463">
        <f>E15+E16+F15+F16</f>
        <v>256.94099999999997</v>
      </c>
    </row>
    <row r="15" spans="1:7" ht="44.25" customHeight="1" x14ac:dyDescent="0.25">
      <c r="A15" s="461"/>
      <c r="B15" s="462"/>
      <c r="C15" s="56" t="s">
        <v>252</v>
      </c>
      <c r="D15" s="56" t="s">
        <v>254</v>
      </c>
      <c r="E15" s="142">
        <v>66.028999999999996</v>
      </c>
      <c r="F15" s="151">
        <v>65.147000000000006</v>
      </c>
      <c r="G15" s="464"/>
    </row>
    <row r="16" spans="1:7" ht="44.25" customHeight="1" thickBot="1" x14ac:dyDescent="0.3">
      <c r="A16" s="473"/>
      <c r="B16" s="477"/>
      <c r="C16" s="74" t="s">
        <v>259</v>
      </c>
      <c r="D16" s="77" t="s">
        <v>199</v>
      </c>
      <c r="E16" s="145">
        <v>62.646999999999998</v>
      </c>
      <c r="F16" s="155">
        <v>63.118000000000002</v>
      </c>
      <c r="G16" s="465"/>
    </row>
    <row r="17" spans="1:8" ht="33.75" customHeight="1" x14ac:dyDescent="0.25">
      <c r="A17" s="163"/>
    </row>
    <row r="18" spans="1:8" ht="34.5" customHeight="1" x14ac:dyDescent="0.25">
      <c r="A18" s="163"/>
      <c r="B18" s="480" t="s">
        <v>9</v>
      </c>
      <c r="C18" s="480"/>
      <c r="D18" s="474" t="s">
        <v>657</v>
      </c>
      <c r="E18" s="474"/>
      <c r="F18" s="474"/>
      <c r="G18" s="474"/>
    </row>
    <row r="19" spans="1:8" ht="37.5" customHeight="1" x14ac:dyDescent="0.25">
      <c r="B19" s="480" t="s">
        <v>10</v>
      </c>
      <c r="C19" s="480"/>
      <c r="D19" s="475" t="s">
        <v>566</v>
      </c>
      <c r="E19" s="475"/>
      <c r="F19" s="475"/>
      <c r="G19" s="475"/>
      <c r="H19" s="45"/>
    </row>
    <row r="20" spans="1:8" ht="31.5" customHeight="1" x14ac:dyDescent="0.25">
      <c r="A20" s="41"/>
      <c r="B20" s="481" t="s">
        <v>60</v>
      </c>
      <c r="C20" s="481"/>
      <c r="D20" s="474" t="s">
        <v>658</v>
      </c>
      <c r="E20" s="474"/>
      <c r="F20" s="474"/>
      <c r="G20" s="474"/>
    </row>
    <row r="21" spans="1:8" ht="31.5" customHeight="1" x14ac:dyDescent="0.25">
      <c r="A21" s="41"/>
    </row>
    <row r="22" spans="1:8" x14ac:dyDescent="0.25">
      <c r="A22" s="41"/>
    </row>
  </sheetData>
  <mergeCells count="28">
    <mergeCell ref="A1:G1"/>
    <mergeCell ref="A2:G2"/>
    <mergeCell ref="A3:G3"/>
    <mergeCell ref="A4:G4"/>
    <mergeCell ref="A5:D5"/>
    <mergeCell ref="F5:G5"/>
    <mergeCell ref="A14:A16"/>
    <mergeCell ref="B14:B16"/>
    <mergeCell ref="G14:G16"/>
    <mergeCell ref="G6:G7"/>
    <mergeCell ref="A8:A10"/>
    <mergeCell ref="B8:B10"/>
    <mergeCell ref="G8:G10"/>
    <mergeCell ref="A11:A13"/>
    <mergeCell ref="B11:B13"/>
    <mergeCell ref="G11:G13"/>
    <mergeCell ref="A6:A7"/>
    <mergeCell ref="B6:B7"/>
    <mergeCell ref="C6:C7"/>
    <mergeCell ref="D6:D7"/>
    <mergeCell ref="E6:E7"/>
    <mergeCell ref="F6:F7"/>
    <mergeCell ref="B18:C18"/>
    <mergeCell ref="D18:G18"/>
    <mergeCell ref="B19:C19"/>
    <mergeCell ref="D19:G19"/>
    <mergeCell ref="B20:C20"/>
    <mergeCell ref="D20:G20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Normal="100" workbookViewId="0">
      <selection activeCell="D32" sqref="D32"/>
    </sheetView>
  </sheetViews>
  <sheetFormatPr defaultRowHeight="15" x14ac:dyDescent="0.25"/>
  <cols>
    <col min="1" max="1" width="9.140625" style="9"/>
    <col min="2" max="2" width="21" style="9" customWidth="1"/>
    <col min="3" max="3" width="19" style="9" customWidth="1"/>
    <col min="4" max="4" width="29.28515625" style="9" customWidth="1"/>
    <col min="5" max="5" width="14.140625" style="9" customWidth="1"/>
    <col min="6" max="6" width="15.28515625" style="9" customWidth="1"/>
    <col min="7" max="7" width="13" style="9" customWidth="1"/>
    <col min="8" max="16384" width="9.140625" style="9"/>
  </cols>
  <sheetData>
    <row r="1" spans="1:7" s="37" customFormat="1" ht="30.75" customHeight="1" x14ac:dyDescent="0.25">
      <c r="A1" s="334" t="s">
        <v>216</v>
      </c>
      <c r="B1" s="334"/>
      <c r="C1" s="334"/>
      <c r="D1" s="334"/>
      <c r="E1" s="334"/>
      <c r="F1" s="334"/>
      <c r="G1" s="334"/>
    </row>
    <row r="2" spans="1:7" x14ac:dyDescent="0.25">
      <c r="A2" s="482" t="s">
        <v>0</v>
      </c>
      <c r="B2" s="482"/>
      <c r="C2" s="482"/>
      <c r="D2" s="482"/>
      <c r="E2" s="482"/>
      <c r="F2" s="482"/>
      <c r="G2" s="482"/>
    </row>
    <row r="3" spans="1:7" x14ac:dyDescent="0.25">
      <c r="A3" s="482" t="s">
        <v>50</v>
      </c>
      <c r="B3" s="482"/>
      <c r="C3" s="482"/>
      <c r="D3" s="482"/>
      <c r="E3" s="482"/>
      <c r="F3" s="482"/>
      <c r="G3" s="482"/>
    </row>
    <row r="4" spans="1:7" ht="18.75" x14ac:dyDescent="0.3">
      <c r="A4" s="488" t="s">
        <v>219</v>
      </c>
      <c r="B4" s="488"/>
      <c r="C4" s="488"/>
      <c r="D4" s="488"/>
      <c r="E4" s="488"/>
      <c r="F4" s="488"/>
      <c r="G4" s="488"/>
    </row>
    <row r="5" spans="1:7" ht="15.75" x14ac:dyDescent="0.25">
      <c r="A5" s="483" t="s">
        <v>220</v>
      </c>
      <c r="B5" s="483"/>
      <c r="C5" s="483"/>
      <c r="D5" s="483"/>
      <c r="E5" s="169"/>
      <c r="F5" s="339" t="s">
        <v>659</v>
      </c>
      <c r="G5" s="339"/>
    </row>
    <row r="6" spans="1:7" s="37" customFormat="1" ht="27" customHeight="1" x14ac:dyDescent="0.25">
      <c r="A6" s="373" t="s">
        <v>42</v>
      </c>
      <c r="B6" s="372" t="s">
        <v>22</v>
      </c>
      <c r="C6" s="372" t="s">
        <v>2</v>
      </c>
      <c r="D6" s="372" t="s">
        <v>4</v>
      </c>
      <c r="E6" s="478" t="s">
        <v>774</v>
      </c>
      <c r="F6" s="478" t="s">
        <v>775</v>
      </c>
      <c r="G6" s="486" t="s">
        <v>121</v>
      </c>
    </row>
    <row r="7" spans="1:7" ht="19.5" customHeight="1" thickBot="1" x14ac:dyDescent="0.3">
      <c r="A7" s="484"/>
      <c r="B7" s="485"/>
      <c r="C7" s="485"/>
      <c r="D7" s="485"/>
      <c r="E7" s="479"/>
      <c r="F7" s="479"/>
      <c r="G7" s="487"/>
    </row>
    <row r="8" spans="1:7" ht="36.75" customHeight="1" x14ac:dyDescent="0.25">
      <c r="A8" s="472">
        <v>1</v>
      </c>
      <c r="B8" s="476" t="s">
        <v>156</v>
      </c>
      <c r="C8" s="76" t="s">
        <v>513</v>
      </c>
      <c r="D8" s="75" t="s">
        <v>769</v>
      </c>
      <c r="E8" s="226">
        <v>64.385000000000005</v>
      </c>
      <c r="F8" s="303">
        <v>63.606999999999999</v>
      </c>
      <c r="G8" s="463">
        <f>E10+F10+E9+F9</f>
        <v>266.87400000000002</v>
      </c>
    </row>
    <row r="9" spans="1:7" ht="33.75" customHeight="1" x14ac:dyDescent="0.25">
      <c r="A9" s="461"/>
      <c r="B9" s="462"/>
      <c r="C9" s="56" t="s">
        <v>515</v>
      </c>
      <c r="D9" s="61" t="s">
        <v>784</v>
      </c>
      <c r="E9" s="221">
        <v>66.076999999999998</v>
      </c>
      <c r="F9" s="304">
        <v>65.75</v>
      </c>
      <c r="G9" s="464"/>
    </row>
    <row r="10" spans="1:7" ht="33.75" customHeight="1" thickBot="1" x14ac:dyDescent="0.3">
      <c r="A10" s="473"/>
      <c r="B10" s="477"/>
      <c r="C10" s="77" t="s">
        <v>345</v>
      </c>
      <c r="D10" s="77" t="s">
        <v>783</v>
      </c>
      <c r="E10" s="224">
        <v>65.653999999999996</v>
      </c>
      <c r="F10" s="305">
        <v>69.393000000000001</v>
      </c>
      <c r="G10" s="465"/>
    </row>
    <row r="11" spans="1:7" ht="36.75" customHeight="1" x14ac:dyDescent="0.25">
      <c r="A11" s="461">
        <v>2</v>
      </c>
      <c r="B11" s="462" t="s">
        <v>157</v>
      </c>
      <c r="C11" s="56" t="s">
        <v>192</v>
      </c>
      <c r="D11" s="61" t="s">
        <v>782</v>
      </c>
      <c r="E11" s="220">
        <v>68.037999999999997</v>
      </c>
      <c r="F11" s="306">
        <v>66.320999999999998</v>
      </c>
      <c r="G11" s="463">
        <f>E11+F11+E12+F12</f>
        <v>266.06499999999994</v>
      </c>
    </row>
    <row r="12" spans="1:7" ht="33.75" customHeight="1" x14ac:dyDescent="0.25">
      <c r="A12" s="461"/>
      <c r="B12" s="462"/>
      <c r="C12" s="56" t="s">
        <v>469</v>
      </c>
      <c r="D12" s="61" t="s">
        <v>781</v>
      </c>
      <c r="E12" s="221">
        <v>65.385000000000005</v>
      </c>
      <c r="F12" s="304">
        <v>66.320999999999998</v>
      </c>
      <c r="G12" s="464"/>
    </row>
    <row r="13" spans="1:7" ht="33.75" customHeight="1" thickBot="1" x14ac:dyDescent="0.3">
      <c r="A13" s="461"/>
      <c r="B13" s="462"/>
      <c r="C13" s="203" t="s">
        <v>286</v>
      </c>
      <c r="D13" s="104" t="s">
        <v>779</v>
      </c>
      <c r="E13" s="227">
        <v>63.654000000000003</v>
      </c>
      <c r="F13" s="307">
        <v>65.143000000000001</v>
      </c>
      <c r="G13" s="464"/>
    </row>
    <row r="14" spans="1:7" ht="39" customHeight="1" x14ac:dyDescent="0.25">
      <c r="A14" s="472">
        <v>3</v>
      </c>
      <c r="B14" s="476" t="s">
        <v>656</v>
      </c>
      <c r="C14" s="76" t="s">
        <v>37</v>
      </c>
      <c r="D14" s="310" t="s">
        <v>123</v>
      </c>
      <c r="E14" s="222">
        <v>64.037999999999997</v>
      </c>
      <c r="F14" s="308">
        <v>64.429000000000002</v>
      </c>
      <c r="G14" s="463">
        <f>E14+F14+E15+F15</f>
        <v>259.70899999999995</v>
      </c>
    </row>
    <row r="15" spans="1:7" ht="36.75" customHeight="1" x14ac:dyDescent="0.25">
      <c r="A15" s="461"/>
      <c r="B15" s="462"/>
      <c r="C15" s="111" t="s">
        <v>381</v>
      </c>
      <c r="D15" s="56" t="s">
        <v>107</v>
      </c>
      <c r="E15" s="221">
        <v>65.885000000000005</v>
      </c>
      <c r="F15" s="304">
        <v>65.356999999999999</v>
      </c>
      <c r="G15" s="464"/>
    </row>
    <row r="16" spans="1:7" ht="36.75" customHeight="1" thickBot="1" x14ac:dyDescent="0.3">
      <c r="A16" s="473"/>
      <c r="B16" s="477"/>
      <c r="C16" s="120" t="s">
        <v>555</v>
      </c>
      <c r="D16" s="77" t="s">
        <v>207</v>
      </c>
      <c r="E16" s="233">
        <v>65.191999999999993</v>
      </c>
      <c r="F16" s="309">
        <v>62.893000000000001</v>
      </c>
      <c r="G16" s="465"/>
    </row>
    <row r="17" spans="1:8" ht="36.75" customHeight="1" x14ac:dyDescent="0.25">
      <c r="A17" s="472">
        <v>4</v>
      </c>
      <c r="B17" s="476" t="s">
        <v>215</v>
      </c>
      <c r="C17" s="73" t="s">
        <v>264</v>
      </c>
      <c r="D17" s="75" t="s">
        <v>208</v>
      </c>
      <c r="E17" s="215">
        <v>65.462000000000003</v>
      </c>
      <c r="F17" s="303">
        <v>62.786000000000001</v>
      </c>
      <c r="G17" s="463">
        <f>E19+F19+E18+F18</f>
        <v>259.024</v>
      </c>
    </row>
    <row r="18" spans="1:8" ht="39" customHeight="1" x14ac:dyDescent="0.25">
      <c r="A18" s="461"/>
      <c r="B18" s="462"/>
      <c r="C18" s="57" t="s">
        <v>268</v>
      </c>
      <c r="D18" s="56" t="s">
        <v>107</v>
      </c>
      <c r="E18" s="217">
        <v>62.654000000000003</v>
      </c>
      <c r="F18" s="304">
        <v>66.570999999999998</v>
      </c>
      <c r="G18" s="464"/>
    </row>
    <row r="19" spans="1:8" ht="39" customHeight="1" thickBot="1" x14ac:dyDescent="0.3">
      <c r="A19" s="473"/>
      <c r="B19" s="477"/>
      <c r="C19" s="120" t="s">
        <v>556</v>
      </c>
      <c r="D19" s="77" t="s">
        <v>120</v>
      </c>
      <c r="E19" s="219">
        <v>65.191999999999993</v>
      </c>
      <c r="F19" s="305">
        <v>64.606999999999999</v>
      </c>
      <c r="G19" s="465"/>
    </row>
    <row r="20" spans="1:8" ht="36.75" customHeight="1" x14ac:dyDescent="0.25">
      <c r="A20" s="472">
        <v>5</v>
      </c>
      <c r="B20" s="476" t="s">
        <v>213</v>
      </c>
      <c r="C20" s="75" t="s">
        <v>346</v>
      </c>
      <c r="D20" s="75" t="s">
        <v>780</v>
      </c>
      <c r="E20" s="226">
        <v>54.808</v>
      </c>
      <c r="F20" s="303">
        <v>60.070999999999998</v>
      </c>
      <c r="G20" s="463">
        <f>E22+F22+E21+F21</f>
        <v>253.51900000000001</v>
      </c>
    </row>
    <row r="21" spans="1:8" ht="33.75" customHeight="1" x14ac:dyDescent="0.25">
      <c r="A21" s="461"/>
      <c r="B21" s="462"/>
      <c r="C21" s="56" t="s">
        <v>300</v>
      </c>
      <c r="D21" s="61" t="s">
        <v>301</v>
      </c>
      <c r="E21" s="221">
        <v>65</v>
      </c>
      <c r="F21" s="304">
        <v>63</v>
      </c>
      <c r="G21" s="464"/>
    </row>
    <row r="22" spans="1:8" ht="33.75" customHeight="1" thickBot="1" x14ac:dyDescent="0.3">
      <c r="A22" s="473"/>
      <c r="B22" s="477"/>
      <c r="C22" s="120" t="s">
        <v>454</v>
      </c>
      <c r="D22" s="77" t="s">
        <v>459</v>
      </c>
      <c r="E22" s="224">
        <v>64.769000000000005</v>
      </c>
      <c r="F22" s="305">
        <v>60.75</v>
      </c>
      <c r="G22" s="465"/>
    </row>
    <row r="23" spans="1:8" ht="36.75" customHeight="1" x14ac:dyDescent="0.25">
      <c r="A23" s="472">
        <v>6</v>
      </c>
      <c r="B23" s="476" t="s">
        <v>662</v>
      </c>
      <c r="C23" s="213" t="s">
        <v>479</v>
      </c>
      <c r="D23" s="214" t="s">
        <v>768</v>
      </c>
      <c r="E23" s="222">
        <v>62.845999999999997</v>
      </c>
      <c r="F23" s="308">
        <v>61.5</v>
      </c>
      <c r="G23" s="463">
        <f>E23+F23+E24+F24</f>
        <v>252.374</v>
      </c>
    </row>
    <row r="24" spans="1:8" ht="33.75" customHeight="1" x14ac:dyDescent="0.25">
      <c r="A24" s="461"/>
      <c r="B24" s="462"/>
      <c r="C24" s="56" t="s">
        <v>503</v>
      </c>
      <c r="D24" s="61" t="s">
        <v>559</v>
      </c>
      <c r="E24" s="221">
        <v>65.385000000000005</v>
      </c>
      <c r="F24" s="304">
        <v>62.643000000000001</v>
      </c>
      <c r="G24" s="464"/>
    </row>
    <row r="25" spans="1:8" ht="33.75" customHeight="1" thickBot="1" x14ac:dyDescent="0.3">
      <c r="A25" s="473"/>
      <c r="B25" s="477"/>
      <c r="C25" s="74" t="s">
        <v>517</v>
      </c>
      <c r="D25" s="77" t="s">
        <v>562</v>
      </c>
      <c r="E25" s="225">
        <v>56.576999999999998</v>
      </c>
      <c r="F25" s="309" t="s">
        <v>565</v>
      </c>
      <c r="G25" s="465"/>
    </row>
    <row r="26" spans="1:8" ht="33.75" customHeight="1" x14ac:dyDescent="0.25">
      <c r="A26" s="163"/>
    </row>
    <row r="27" spans="1:8" ht="34.5" customHeight="1" x14ac:dyDescent="0.25">
      <c r="A27" s="163"/>
      <c r="B27" s="480" t="s">
        <v>9</v>
      </c>
      <c r="C27" s="480"/>
      <c r="D27" s="474" t="s">
        <v>657</v>
      </c>
      <c r="E27" s="474"/>
      <c r="F27" s="474"/>
      <c r="G27" s="474"/>
    </row>
    <row r="28" spans="1:8" ht="37.5" customHeight="1" x14ac:dyDescent="0.25">
      <c r="B28" s="480" t="s">
        <v>10</v>
      </c>
      <c r="C28" s="480"/>
      <c r="D28" s="475" t="s">
        <v>566</v>
      </c>
      <c r="E28" s="475"/>
      <c r="F28" s="475"/>
      <c r="G28" s="475"/>
      <c r="H28" s="45"/>
    </row>
    <row r="29" spans="1:8" ht="31.5" customHeight="1" x14ac:dyDescent="0.25">
      <c r="A29" s="41"/>
      <c r="B29" s="481" t="s">
        <v>60</v>
      </c>
      <c r="C29" s="481"/>
      <c r="D29" s="474" t="s">
        <v>658</v>
      </c>
      <c r="E29" s="474"/>
      <c r="F29" s="474"/>
      <c r="G29" s="474"/>
    </row>
    <row r="30" spans="1:8" ht="31.5" customHeight="1" x14ac:dyDescent="0.25">
      <c r="A30" s="41"/>
    </row>
    <row r="31" spans="1:8" x14ac:dyDescent="0.25">
      <c r="A31" s="41"/>
    </row>
  </sheetData>
  <mergeCells count="37">
    <mergeCell ref="A1:G1"/>
    <mergeCell ref="A2:G2"/>
    <mergeCell ref="A3:G3"/>
    <mergeCell ref="A4:G4"/>
    <mergeCell ref="A5:D5"/>
    <mergeCell ref="F5:G5"/>
    <mergeCell ref="G6:G7"/>
    <mergeCell ref="A6:A7"/>
    <mergeCell ref="B6:B7"/>
    <mergeCell ref="C6:C7"/>
    <mergeCell ref="D6:D7"/>
    <mergeCell ref="E6:E7"/>
    <mergeCell ref="F6:F7"/>
    <mergeCell ref="A8:A10"/>
    <mergeCell ref="B8:B10"/>
    <mergeCell ref="G8:G10"/>
    <mergeCell ref="A11:A13"/>
    <mergeCell ref="B11:B13"/>
    <mergeCell ref="G11:G13"/>
    <mergeCell ref="B29:C29"/>
    <mergeCell ref="D29:G29"/>
    <mergeCell ref="A20:A22"/>
    <mergeCell ref="B20:B22"/>
    <mergeCell ref="G20:G22"/>
    <mergeCell ref="B27:C27"/>
    <mergeCell ref="D27:G27"/>
    <mergeCell ref="B28:C28"/>
    <mergeCell ref="D28:G28"/>
    <mergeCell ref="A23:A25"/>
    <mergeCell ref="B23:B25"/>
    <mergeCell ref="G23:G25"/>
    <mergeCell ref="A14:A16"/>
    <mergeCell ref="B14:B16"/>
    <mergeCell ref="G14:G16"/>
    <mergeCell ref="A17:A19"/>
    <mergeCell ref="B17:B19"/>
    <mergeCell ref="G17:G1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D16" sqref="D16"/>
    </sheetView>
  </sheetViews>
  <sheetFormatPr defaultRowHeight="15" x14ac:dyDescent="0.25"/>
  <cols>
    <col min="1" max="1" width="9.140625" style="9"/>
    <col min="2" max="2" width="21" style="9" customWidth="1"/>
    <col min="3" max="3" width="19" style="9" customWidth="1"/>
    <col min="4" max="4" width="29.28515625" style="9" customWidth="1"/>
    <col min="5" max="5" width="14.140625" style="9" customWidth="1"/>
    <col min="6" max="6" width="15.28515625" style="9" customWidth="1"/>
    <col min="7" max="7" width="11.42578125" style="9" customWidth="1"/>
    <col min="8" max="16384" width="9.140625" style="9"/>
  </cols>
  <sheetData>
    <row r="1" spans="1:7" s="37" customFormat="1" ht="30.75" customHeight="1" x14ac:dyDescent="0.25">
      <c r="A1" s="334" t="s">
        <v>216</v>
      </c>
      <c r="B1" s="334"/>
      <c r="C1" s="334"/>
      <c r="D1" s="334"/>
      <c r="E1" s="334"/>
      <c r="F1" s="334"/>
      <c r="G1" s="334"/>
    </row>
    <row r="2" spans="1:7" x14ac:dyDescent="0.25">
      <c r="A2" s="482" t="s">
        <v>0</v>
      </c>
      <c r="B2" s="482"/>
      <c r="C2" s="482"/>
      <c r="D2" s="482"/>
      <c r="E2" s="482"/>
      <c r="F2" s="482"/>
      <c r="G2" s="482"/>
    </row>
    <row r="3" spans="1:7" x14ac:dyDescent="0.25">
      <c r="A3" s="482" t="s">
        <v>50</v>
      </c>
      <c r="B3" s="482"/>
      <c r="C3" s="482"/>
      <c r="D3" s="482"/>
      <c r="E3" s="482"/>
      <c r="F3" s="482"/>
      <c r="G3" s="482"/>
    </row>
    <row r="4" spans="1:7" ht="18.75" x14ac:dyDescent="0.3">
      <c r="A4" s="488" t="s">
        <v>219</v>
      </c>
      <c r="B4" s="488"/>
      <c r="C4" s="488"/>
      <c r="D4" s="488"/>
      <c r="E4" s="488"/>
      <c r="F4" s="488"/>
      <c r="G4" s="488"/>
    </row>
    <row r="5" spans="1:7" ht="15.75" x14ac:dyDescent="0.25">
      <c r="A5" s="483" t="s">
        <v>220</v>
      </c>
      <c r="B5" s="483"/>
      <c r="C5" s="483"/>
      <c r="D5" s="483"/>
      <c r="E5" s="170"/>
      <c r="F5" s="339" t="s">
        <v>659</v>
      </c>
      <c r="G5" s="339"/>
    </row>
    <row r="6" spans="1:7" s="37" customFormat="1" ht="27" customHeight="1" x14ac:dyDescent="0.25">
      <c r="A6" s="373" t="s">
        <v>42</v>
      </c>
      <c r="B6" s="372" t="s">
        <v>22</v>
      </c>
      <c r="C6" s="372" t="s">
        <v>2</v>
      </c>
      <c r="D6" s="372" t="s">
        <v>4</v>
      </c>
      <c r="E6" s="478" t="s">
        <v>155</v>
      </c>
      <c r="F6" s="478" t="s">
        <v>214</v>
      </c>
      <c r="G6" s="486" t="s">
        <v>121</v>
      </c>
    </row>
    <row r="7" spans="1:7" ht="19.5" customHeight="1" thickBot="1" x14ac:dyDescent="0.3">
      <c r="A7" s="484"/>
      <c r="B7" s="485"/>
      <c r="C7" s="485"/>
      <c r="D7" s="485"/>
      <c r="E7" s="479"/>
      <c r="F7" s="479"/>
      <c r="G7" s="487"/>
    </row>
    <row r="8" spans="1:7" ht="36.75" customHeight="1" x14ac:dyDescent="0.25">
      <c r="A8" s="472"/>
      <c r="B8" s="476" t="s">
        <v>215</v>
      </c>
      <c r="C8" s="73" t="s">
        <v>264</v>
      </c>
      <c r="D8" s="75" t="s">
        <v>208</v>
      </c>
      <c r="E8" s="147"/>
      <c r="F8" s="156"/>
      <c r="G8" s="489">
        <f>E9+E10+F9+F10</f>
        <v>0</v>
      </c>
    </row>
    <row r="9" spans="1:7" ht="39" customHeight="1" x14ac:dyDescent="0.25">
      <c r="A9" s="461"/>
      <c r="B9" s="462"/>
      <c r="C9" s="57" t="s">
        <v>268</v>
      </c>
      <c r="D9" s="56" t="s">
        <v>107</v>
      </c>
      <c r="E9" s="140"/>
      <c r="F9" s="151"/>
      <c r="G9" s="490"/>
    </row>
    <row r="10" spans="1:7" ht="39" customHeight="1" thickBot="1" x14ac:dyDescent="0.3">
      <c r="A10" s="473"/>
      <c r="B10" s="477"/>
      <c r="C10" s="120" t="s">
        <v>556</v>
      </c>
      <c r="D10" s="77" t="s">
        <v>120</v>
      </c>
      <c r="E10" s="141"/>
      <c r="F10" s="155"/>
      <c r="G10" s="491"/>
    </row>
    <row r="11" spans="1:7" ht="39" customHeight="1" x14ac:dyDescent="0.25">
      <c r="A11" s="461"/>
      <c r="B11" s="462" t="s">
        <v>656</v>
      </c>
      <c r="C11" s="101" t="s">
        <v>37</v>
      </c>
      <c r="D11" s="204" t="s">
        <v>123</v>
      </c>
      <c r="E11" s="146"/>
      <c r="F11" s="153"/>
      <c r="G11" s="490">
        <f>E11+E12+F11+F12</f>
        <v>0</v>
      </c>
    </row>
    <row r="12" spans="1:7" ht="36.75" customHeight="1" x14ac:dyDescent="0.25">
      <c r="A12" s="461"/>
      <c r="B12" s="462"/>
      <c r="C12" s="111" t="s">
        <v>381</v>
      </c>
      <c r="D12" s="56" t="s">
        <v>107</v>
      </c>
      <c r="E12" s="142"/>
      <c r="F12" s="151"/>
      <c r="G12" s="490"/>
    </row>
    <row r="13" spans="1:7" ht="36.75" customHeight="1" thickBot="1" x14ac:dyDescent="0.3">
      <c r="A13" s="461"/>
      <c r="B13" s="462"/>
      <c r="C13" s="119" t="s">
        <v>555</v>
      </c>
      <c r="D13" s="104" t="s">
        <v>207</v>
      </c>
      <c r="E13" s="143"/>
      <c r="F13" s="154"/>
      <c r="G13" s="490"/>
    </row>
    <row r="14" spans="1:7" ht="36.75" customHeight="1" x14ac:dyDescent="0.25">
      <c r="A14" s="472"/>
      <c r="B14" s="476" t="s">
        <v>156</v>
      </c>
      <c r="C14" s="76" t="s">
        <v>503</v>
      </c>
      <c r="D14" s="75" t="s">
        <v>559</v>
      </c>
      <c r="E14" s="144"/>
      <c r="F14" s="150"/>
      <c r="G14" s="489">
        <f>E14+E16+F14+F16</f>
        <v>0</v>
      </c>
    </row>
    <row r="15" spans="1:7" ht="33.75" customHeight="1" x14ac:dyDescent="0.25">
      <c r="A15" s="461"/>
      <c r="B15" s="462"/>
      <c r="C15" s="56" t="s">
        <v>515</v>
      </c>
      <c r="D15" s="61" t="s">
        <v>62</v>
      </c>
      <c r="E15" s="80"/>
      <c r="F15" s="157"/>
      <c r="G15" s="490"/>
    </row>
    <row r="16" spans="1:7" ht="33.75" customHeight="1" thickBot="1" x14ac:dyDescent="0.3">
      <c r="A16" s="473"/>
      <c r="B16" s="477"/>
      <c r="C16" s="77" t="s">
        <v>345</v>
      </c>
      <c r="D16" s="77" t="s">
        <v>354</v>
      </c>
      <c r="E16" s="145"/>
      <c r="F16" s="155"/>
      <c r="G16" s="491"/>
    </row>
    <row r="17" spans="1:8" ht="36.75" customHeight="1" x14ac:dyDescent="0.25">
      <c r="A17" s="461"/>
      <c r="B17" s="462" t="s">
        <v>157</v>
      </c>
      <c r="C17" s="101" t="s">
        <v>517</v>
      </c>
      <c r="D17" s="174" t="s">
        <v>562</v>
      </c>
      <c r="E17" s="146"/>
      <c r="F17" s="153"/>
      <c r="G17" s="490">
        <f>E17+E19+F17+F19</f>
        <v>0</v>
      </c>
    </row>
    <row r="18" spans="1:8" ht="33.75" customHeight="1" x14ac:dyDescent="0.25">
      <c r="A18" s="461"/>
      <c r="B18" s="462"/>
      <c r="C18" s="56" t="s">
        <v>469</v>
      </c>
      <c r="D18" s="61" t="s">
        <v>471</v>
      </c>
      <c r="E18" s="80"/>
      <c r="F18" s="157"/>
      <c r="G18" s="490"/>
    </row>
    <row r="19" spans="1:8" ht="33.75" customHeight="1" thickBot="1" x14ac:dyDescent="0.3">
      <c r="A19" s="461"/>
      <c r="B19" s="462"/>
      <c r="C19" s="203" t="s">
        <v>479</v>
      </c>
      <c r="D19" s="104" t="s">
        <v>483</v>
      </c>
      <c r="E19" s="201"/>
      <c r="F19" s="164"/>
      <c r="G19" s="490"/>
    </row>
    <row r="20" spans="1:8" ht="36.75" customHeight="1" x14ac:dyDescent="0.25">
      <c r="A20" s="472"/>
      <c r="B20" s="476" t="s">
        <v>213</v>
      </c>
      <c r="C20" s="75" t="s">
        <v>346</v>
      </c>
      <c r="D20" s="75" t="s">
        <v>355</v>
      </c>
      <c r="E20" s="144"/>
      <c r="F20" s="150"/>
      <c r="G20" s="489">
        <f>E20+E22+F20+F22</f>
        <v>0</v>
      </c>
    </row>
    <row r="21" spans="1:8" ht="33.75" customHeight="1" x14ac:dyDescent="0.25">
      <c r="A21" s="461"/>
      <c r="B21" s="462"/>
      <c r="C21" s="56" t="s">
        <v>300</v>
      </c>
      <c r="D21" s="61" t="s">
        <v>301</v>
      </c>
      <c r="E21" s="80"/>
      <c r="F21" s="157"/>
      <c r="G21" s="490"/>
    </row>
    <row r="22" spans="1:8" ht="33.75" customHeight="1" thickBot="1" x14ac:dyDescent="0.3">
      <c r="A22" s="473"/>
      <c r="B22" s="477"/>
      <c r="C22" s="120" t="s">
        <v>454</v>
      </c>
      <c r="D22" s="77" t="s">
        <v>459</v>
      </c>
      <c r="E22" s="145"/>
      <c r="F22" s="155"/>
      <c r="G22" s="491"/>
    </row>
    <row r="23" spans="1:8" ht="33.75" customHeight="1" x14ac:dyDescent="0.25">
      <c r="A23" s="163"/>
    </row>
    <row r="24" spans="1:8" ht="34.5" customHeight="1" x14ac:dyDescent="0.25">
      <c r="A24" s="163"/>
      <c r="B24" s="480" t="s">
        <v>9</v>
      </c>
      <c r="C24" s="480"/>
      <c r="D24" s="474" t="s">
        <v>657</v>
      </c>
      <c r="E24" s="474"/>
      <c r="F24" s="474"/>
      <c r="G24" s="474"/>
    </row>
    <row r="25" spans="1:8" ht="37.5" customHeight="1" x14ac:dyDescent="0.25">
      <c r="B25" s="480" t="s">
        <v>10</v>
      </c>
      <c r="C25" s="480"/>
      <c r="D25" s="475" t="s">
        <v>566</v>
      </c>
      <c r="E25" s="475"/>
      <c r="F25" s="475"/>
      <c r="G25" s="475"/>
      <c r="H25" s="45"/>
    </row>
    <row r="26" spans="1:8" ht="31.5" customHeight="1" x14ac:dyDescent="0.25">
      <c r="A26" s="41"/>
      <c r="B26" s="481" t="s">
        <v>60</v>
      </c>
      <c r="C26" s="481"/>
      <c r="D26" s="474" t="s">
        <v>658</v>
      </c>
      <c r="E26" s="474"/>
      <c r="F26" s="474"/>
      <c r="G26" s="474"/>
    </row>
    <row r="27" spans="1:8" ht="31.5" customHeight="1" x14ac:dyDescent="0.25">
      <c r="A27" s="41"/>
    </row>
    <row r="28" spans="1:8" x14ac:dyDescent="0.25">
      <c r="A28" s="41"/>
    </row>
  </sheetData>
  <mergeCells count="34">
    <mergeCell ref="B26:C26"/>
    <mergeCell ref="D26:G26"/>
    <mergeCell ref="A20:A22"/>
    <mergeCell ref="B20:B22"/>
    <mergeCell ref="G20:G22"/>
    <mergeCell ref="B24:C24"/>
    <mergeCell ref="D24:G24"/>
    <mergeCell ref="B25:C25"/>
    <mergeCell ref="D25:G25"/>
    <mergeCell ref="A14:A16"/>
    <mergeCell ref="B14:B16"/>
    <mergeCell ref="G14:G16"/>
    <mergeCell ref="A17:A19"/>
    <mergeCell ref="B17:B19"/>
    <mergeCell ref="G17:G19"/>
    <mergeCell ref="G6:G7"/>
    <mergeCell ref="A8:A10"/>
    <mergeCell ref="B8:B10"/>
    <mergeCell ref="G8:G10"/>
    <mergeCell ref="A11:A13"/>
    <mergeCell ref="B11:B13"/>
    <mergeCell ref="G11:G13"/>
    <mergeCell ref="A6:A7"/>
    <mergeCell ref="B6:B7"/>
    <mergeCell ref="C6:C7"/>
    <mergeCell ref="D6:D7"/>
    <mergeCell ref="E6:E7"/>
    <mergeCell ref="F6:F7"/>
    <mergeCell ref="A1:G1"/>
    <mergeCell ref="A2:G2"/>
    <mergeCell ref="A3:G3"/>
    <mergeCell ref="A4:G4"/>
    <mergeCell ref="A5:D5"/>
    <mergeCell ref="F5:G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topLeftCell="B48" workbookViewId="0">
      <selection activeCell="B61" sqref="B61"/>
    </sheetView>
  </sheetViews>
  <sheetFormatPr defaultRowHeight="15" x14ac:dyDescent="0.25"/>
  <cols>
    <col min="1" max="1" width="6.7109375" style="9" customWidth="1"/>
    <col min="2" max="2" width="18.140625" style="9" customWidth="1"/>
    <col min="3" max="3" width="11.28515625" style="21" customWidth="1"/>
    <col min="4" max="4" width="7.140625" style="9" customWidth="1"/>
    <col min="5" max="5" width="45.140625" style="9" customWidth="1"/>
    <col min="6" max="6" width="12.7109375" style="21" customWidth="1"/>
    <col min="7" max="7" width="22.28515625" style="9" customWidth="1"/>
    <col min="8" max="8" width="16.42578125" style="9" customWidth="1"/>
    <col min="9" max="9" width="23.42578125" style="9" customWidth="1"/>
    <col min="10" max="10" width="18" style="9" customWidth="1"/>
    <col min="11" max="11" width="16.140625" style="9" customWidth="1"/>
    <col min="12" max="16384" width="9.140625" style="9"/>
  </cols>
  <sheetData>
    <row r="1" spans="1:13" ht="18" x14ac:dyDescent="0.25">
      <c r="B1" s="353" t="s">
        <v>281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3" x14ac:dyDescent="0.25">
      <c r="B2" s="354" t="s">
        <v>0</v>
      </c>
      <c r="C2" s="354"/>
      <c r="D2" s="354"/>
      <c r="E2" s="354"/>
      <c r="F2" s="354"/>
      <c r="G2" s="354"/>
      <c r="H2" s="354"/>
      <c r="I2" s="354"/>
      <c r="J2" s="354"/>
      <c r="K2" s="354"/>
    </row>
    <row r="3" spans="1:13" x14ac:dyDescent="0.25">
      <c r="B3" s="352" t="s">
        <v>21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1:13" ht="15.75" x14ac:dyDescent="0.25">
      <c r="A4" s="115" t="s">
        <v>105</v>
      </c>
      <c r="B4" s="108"/>
      <c r="C4" s="17"/>
      <c r="D4" s="14"/>
      <c r="E4" s="15"/>
      <c r="I4" s="493" t="s">
        <v>659</v>
      </c>
      <c r="J4" s="493"/>
      <c r="K4" s="493"/>
    </row>
    <row r="5" spans="1:13" ht="65.25" customHeight="1" x14ac:dyDescent="0.25">
      <c r="A5" s="64" t="s">
        <v>1</v>
      </c>
      <c r="B5" s="2" t="s">
        <v>2</v>
      </c>
      <c r="C5" s="18" t="s">
        <v>19</v>
      </c>
      <c r="D5" s="3" t="s">
        <v>3</v>
      </c>
      <c r="E5" s="2" t="s">
        <v>4</v>
      </c>
      <c r="F5" s="18" t="s">
        <v>19</v>
      </c>
      <c r="G5" s="2" t="s">
        <v>5</v>
      </c>
      <c r="H5" s="53" t="s">
        <v>80</v>
      </c>
      <c r="I5" s="2" t="s">
        <v>22</v>
      </c>
      <c r="J5" s="2" t="s">
        <v>23</v>
      </c>
      <c r="K5" s="2" t="s">
        <v>12</v>
      </c>
    </row>
    <row r="6" spans="1:13" s="322" customFormat="1" ht="26.25" customHeight="1" x14ac:dyDescent="0.25">
      <c r="A6" s="60">
        <v>1</v>
      </c>
      <c r="B6" s="56" t="s">
        <v>503</v>
      </c>
      <c r="C6" s="54" t="s">
        <v>504</v>
      </c>
      <c r="D6" s="55" t="s">
        <v>6</v>
      </c>
      <c r="E6" s="61" t="s">
        <v>559</v>
      </c>
      <c r="F6" s="54" t="s">
        <v>560</v>
      </c>
      <c r="G6" s="55" t="s">
        <v>67</v>
      </c>
      <c r="H6" s="55" t="s">
        <v>83</v>
      </c>
      <c r="I6" s="55" t="s">
        <v>493</v>
      </c>
      <c r="J6" s="55" t="s">
        <v>24</v>
      </c>
      <c r="K6" s="55" t="s">
        <v>13</v>
      </c>
      <c r="L6" s="321"/>
    </row>
    <row r="7" spans="1:13" s="322" customFormat="1" ht="26.25" customHeight="1" x14ac:dyDescent="0.25">
      <c r="A7" s="60">
        <v>2</v>
      </c>
      <c r="B7" s="56" t="s">
        <v>515</v>
      </c>
      <c r="C7" s="54" t="s">
        <v>516</v>
      </c>
      <c r="D7" s="55" t="s">
        <v>6</v>
      </c>
      <c r="E7" s="61" t="s">
        <v>62</v>
      </c>
      <c r="F7" s="54" t="s">
        <v>17</v>
      </c>
      <c r="G7" s="55" t="s">
        <v>561</v>
      </c>
      <c r="H7" s="55" t="s">
        <v>496</v>
      </c>
      <c r="I7" s="55" t="s">
        <v>493</v>
      </c>
      <c r="J7" s="55" t="s">
        <v>24</v>
      </c>
      <c r="K7" s="55" t="s">
        <v>13</v>
      </c>
      <c r="L7" s="321"/>
    </row>
    <row r="8" spans="1:13" s="322" customFormat="1" ht="26.25" customHeight="1" x14ac:dyDescent="0.25">
      <c r="A8" s="60">
        <v>3</v>
      </c>
      <c r="B8" s="56" t="s">
        <v>517</v>
      </c>
      <c r="C8" s="54" t="s">
        <v>518</v>
      </c>
      <c r="D8" s="55" t="s">
        <v>6</v>
      </c>
      <c r="E8" s="61" t="s">
        <v>562</v>
      </c>
      <c r="F8" s="54" t="s">
        <v>563</v>
      </c>
      <c r="G8" s="55" t="s">
        <v>564</v>
      </c>
      <c r="H8" s="55" t="s">
        <v>83</v>
      </c>
      <c r="I8" s="55" t="s">
        <v>493</v>
      </c>
      <c r="J8" s="55" t="s">
        <v>24</v>
      </c>
      <c r="K8" s="55" t="s">
        <v>13</v>
      </c>
      <c r="L8" s="321"/>
    </row>
    <row r="9" spans="1:13" s="322" customFormat="1" ht="26.25" customHeight="1" x14ac:dyDescent="0.25">
      <c r="A9" s="60">
        <v>4</v>
      </c>
      <c r="B9" s="56" t="s">
        <v>37</v>
      </c>
      <c r="C9" s="54" t="s">
        <v>41</v>
      </c>
      <c r="D9" s="55">
        <v>2</v>
      </c>
      <c r="E9" s="67" t="s">
        <v>123</v>
      </c>
      <c r="F9" s="54" t="s">
        <v>40</v>
      </c>
      <c r="G9" s="55" t="s">
        <v>288</v>
      </c>
      <c r="H9" s="55" t="s">
        <v>122</v>
      </c>
      <c r="I9" s="55" t="s">
        <v>288</v>
      </c>
      <c r="J9" s="55" t="s">
        <v>24</v>
      </c>
      <c r="K9" s="55" t="s">
        <v>13</v>
      </c>
      <c r="L9" s="323"/>
      <c r="M9" s="321"/>
    </row>
    <row r="10" spans="1:13" s="322" customFormat="1" ht="26.25" customHeight="1" x14ac:dyDescent="0.25">
      <c r="A10" s="60">
        <v>5</v>
      </c>
      <c r="B10" s="57" t="s">
        <v>264</v>
      </c>
      <c r="C10" s="62" t="s">
        <v>114</v>
      </c>
      <c r="D10" s="55" t="s">
        <v>6</v>
      </c>
      <c r="E10" s="61" t="s">
        <v>208</v>
      </c>
      <c r="F10" s="54" t="s">
        <v>209</v>
      </c>
      <c r="G10" s="55" t="s">
        <v>363</v>
      </c>
      <c r="H10" s="55" t="s">
        <v>113</v>
      </c>
      <c r="I10" s="55" t="s">
        <v>105</v>
      </c>
      <c r="J10" s="55" t="s">
        <v>24</v>
      </c>
      <c r="K10" s="55" t="s">
        <v>13</v>
      </c>
    </row>
    <row r="11" spans="1:13" s="322" customFormat="1" ht="26.25" customHeight="1" x14ac:dyDescent="0.25">
      <c r="A11" s="60">
        <v>6</v>
      </c>
      <c r="B11" s="111" t="s">
        <v>940</v>
      </c>
      <c r="C11" s="54" t="s">
        <v>11</v>
      </c>
      <c r="D11" s="55" t="s">
        <v>7</v>
      </c>
      <c r="E11" s="56" t="s">
        <v>107</v>
      </c>
      <c r="F11" s="54" t="s">
        <v>108</v>
      </c>
      <c r="G11" s="55" t="s">
        <v>102</v>
      </c>
      <c r="H11" s="55" t="s">
        <v>113</v>
      </c>
      <c r="I11" s="55" t="s">
        <v>105</v>
      </c>
      <c r="J11" s="55" t="s">
        <v>24</v>
      </c>
      <c r="K11" s="55" t="s">
        <v>13</v>
      </c>
      <c r="L11" s="323"/>
      <c r="M11" s="321"/>
    </row>
    <row r="12" spans="1:13" s="324" customFormat="1" ht="26.25" customHeight="1" x14ac:dyDescent="0.25">
      <c r="A12" s="60">
        <v>7</v>
      </c>
      <c r="B12" s="56" t="s">
        <v>192</v>
      </c>
      <c r="C12" s="54" t="s">
        <v>193</v>
      </c>
      <c r="D12" s="55">
        <v>3</v>
      </c>
      <c r="E12" s="61" t="s">
        <v>194</v>
      </c>
      <c r="F12" s="54" t="s">
        <v>195</v>
      </c>
      <c r="G12" s="55" t="s">
        <v>196</v>
      </c>
      <c r="H12" s="55" t="s">
        <v>197</v>
      </c>
      <c r="I12" s="55" t="s">
        <v>198</v>
      </c>
      <c r="J12" s="55" t="s">
        <v>24</v>
      </c>
      <c r="K12" s="55" t="s">
        <v>13</v>
      </c>
    </row>
    <row r="13" spans="1:13" s="324" customFormat="1" ht="26.25" customHeight="1" x14ac:dyDescent="0.25">
      <c r="A13" s="60">
        <v>8</v>
      </c>
      <c r="B13" s="56" t="s">
        <v>469</v>
      </c>
      <c r="C13" s="54" t="s">
        <v>470</v>
      </c>
      <c r="D13" s="55">
        <v>1</v>
      </c>
      <c r="E13" s="61" t="s">
        <v>471</v>
      </c>
      <c r="F13" s="54" t="s">
        <v>472</v>
      </c>
      <c r="G13" s="55" t="s">
        <v>196</v>
      </c>
      <c r="H13" s="55" t="s">
        <v>197</v>
      </c>
      <c r="I13" s="55" t="s">
        <v>198</v>
      </c>
      <c r="J13" s="55" t="s">
        <v>24</v>
      </c>
      <c r="K13" s="55" t="s">
        <v>13</v>
      </c>
    </row>
    <row r="14" spans="1:13" s="324" customFormat="1" ht="26.25" customHeight="1" x14ac:dyDescent="0.25">
      <c r="A14" s="60">
        <v>9</v>
      </c>
      <c r="B14" s="56" t="s">
        <v>479</v>
      </c>
      <c r="C14" s="54" t="s">
        <v>480</v>
      </c>
      <c r="D14" s="55">
        <v>3</v>
      </c>
      <c r="E14" s="61" t="s">
        <v>483</v>
      </c>
      <c r="F14" s="54" t="s">
        <v>484</v>
      </c>
      <c r="G14" s="55" t="s">
        <v>485</v>
      </c>
      <c r="H14" s="55" t="s">
        <v>485</v>
      </c>
      <c r="I14" s="55" t="s">
        <v>31</v>
      </c>
      <c r="J14" s="55" t="s">
        <v>24</v>
      </c>
      <c r="K14" s="55" t="s">
        <v>13</v>
      </c>
    </row>
    <row r="15" spans="1:13" s="322" customFormat="1" ht="26.25" customHeight="1" x14ac:dyDescent="0.25">
      <c r="A15" s="60">
        <v>10</v>
      </c>
      <c r="B15" s="57" t="s">
        <v>268</v>
      </c>
      <c r="C15" s="54" t="s">
        <v>11</v>
      </c>
      <c r="D15" s="55" t="s">
        <v>7</v>
      </c>
      <c r="E15" s="56" t="s">
        <v>107</v>
      </c>
      <c r="F15" s="54" t="s">
        <v>108</v>
      </c>
      <c r="G15" s="55" t="s">
        <v>102</v>
      </c>
      <c r="H15" s="55" t="s">
        <v>367</v>
      </c>
      <c r="I15" s="55" t="s">
        <v>105</v>
      </c>
      <c r="J15" s="55" t="s">
        <v>24</v>
      </c>
      <c r="K15" s="55" t="s">
        <v>13</v>
      </c>
    </row>
    <row r="16" spans="1:13" s="322" customFormat="1" ht="26.25" customHeight="1" x14ac:dyDescent="0.25">
      <c r="A16" s="60">
        <v>11</v>
      </c>
      <c r="B16" s="61" t="s">
        <v>345</v>
      </c>
      <c r="C16" s="54" t="s">
        <v>349</v>
      </c>
      <c r="D16" s="55">
        <v>2</v>
      </c>
      <c r="E16" s="61" t="s">
        <v>354</v>
      </c>
      <c r="F16" s="54" t="s">
        <v>358</v>
      </c>
      <c r="G16" s="55" t="s">
        <v>353</v>
      </c>
      <c r="H16" s="55" t="s">
        <v>353</v>
      </c>
      <c r="I16" s="55" t="s">
        <v>31</v>
      </c>
      <c r="J16" s="55" t="s">
        <v>26</v>
      </c>
      <c r="K16" s="55" t="s">
        <v>13</v>
      </c>
    </row>
    <row r="17" spans="1:13" s="322" customFormat="1" ht="26.25" customHeight="1" x14ac:dyDescent="0.25">
      <c r="A17" s="60">
        <v>12</v>
      </c>
      <c r="B17" s="61" t="s">
        <v>346</v>
      </c>
      <c r="C17" s="54" t="s">
        <v>350</v>
      </c>
      <c r="D17" s="55" t="s">
        <v>6</v>
      </c>
      <c r="E17" s="61" t="s">
        <v>355</v>
      </c>
      <c r="F17" s="54" t="s">
        <v>359</v>
      </c>
      <c r="G17" s="55" t="s">
        <v>16</v>
      </c>
      <c r="H17" s="55" t="s">
        <v>353</v>
      </c>
      <c r="I17" s="55" t="s">
        <v>31</v>
      </c>
      <c r="J17" s="55" t="s">
        <v>26</v>
      </c>
      <c r="K17" s="55" t="s">
        <v>13</v>
      </c>
    </row>
    <row r="18" spans="1:13" s="322" customFormat="1" ht="26.25" customHeight="1" x14ac:dyDescent="0.25">
      <c r="A18" s="60">
        <v>13</v>
      </c>
      <c r="B18" s="56" t="s">
        <v>286</v>
      </c>
      <c r="C18" s="54" t="s">
        <v>284</v>
      </c>
      <c r="D18" s="55" t="s">
        <v>6</v>
      </c>
      <c r="E18" s="61" t="s">
        <v>776</v>
      </c>
      <c r="F18" s="54" t="s">
        <v>777</v>
      </c>
      <c r="G18" s="55" t="s">
        <v>288</v>
      </c>
      <c r="H18" s="55" t="s">
        <v>129</v>
      </c>
      <c r="I18" s="55" t="s">
        <v>288</v>
      </c>
      <c r="J18" s="55" t="s">
        <v>24</v>
      </c>
      <c r="K18" s="55" t="s">
        <v>13</v>
      </c>
    </row>
    <row r="19" spans="1:13" s="324" customFormat="1" ht="26.25" customHeight="1" x14ac:dyDescent="0.25">
      <c r="A19" s="60">
        <v>14</v>
      </c>
      <c r="B19" s="56" t="s">
        <v>300</v>
      </c>
      <c r="C19" s="58" t="s">
        <v>312</v>
      </c>
      <c r="D19" s="59" t="s">
        <v>7</v>
      </c>
      <c r="E19" s="61" t="s">
        <v>301</v>
      </c>
      <c r="F19" s="58" t="s">
        <v>302</v>
      </c>
      <c r="G19" s="59" t="s">
        <v>296</v>
      </c>
      <c r="H19" s="59" t="s">
        <v>297</v>
      </c>
      <c r="I19" s="55" t="s">
        <v>82</v>
      </c>
      <c r="J19" s="55" t="s">
        <v>24</v>
      </c>
      <c r="K19" s="59" t="s">
        <v>13</v>
      </c>
      <c r="L19" s="322"/>
      <c r="M19" s="322"/>
    </row>
    <row r="20" spans="1:13" s="322" customFormat="1" ht="26.25" customHeight="1" x14ac:dyDescent="0.25">
      <c r="A20" s="60">
        <v>15</v>
      </c>
      <c r="B20" s="57" t="s">
        <v>454</v>
      </c>
      <c r="C20" s="54" t="s">
        <v>451</v>
      </c>
      <c r="D20" s="60">
        <v>3</v>
      </c>
      <c r="E20" s="61" t="s">
        <v>459</v>
      </c>
      <c r="F20" s="54" t="s">
        <v>460</v>
      </c>
      <c r="G20" s="55" t="s">
        <v>18</v>
      </c>
      <c r="H20" s="55" t="s">
        <v>148</v>
      </c>
      <c r="I20" s="55" t="s">
        <v>18</v>
      </c>
      <c r="J20" s="55" t="s">
        <v>24</v>
      </c>
      <c r="K20" s="55" t="s">
        <v>13</v>
      </c>
    </row>
    <row r="21" spans="1:13" s="322" customFormat="1" ht="26.25" customHeight="1" x14ac:dyDescent="0.25">
      <c r="A21" s="60">
        <v>16</v>
      </c>
      <c r="B21" s="57" t="s">
        <v>932</v>
      </c>
      <c r="C21" s="54" t="s">
        <v>11</v>
      </c>
      <c r="D21" s="60" t="s">
        <v>7</v>
      </c>
      <c r="E21" s="61" t="s">
        <v>120</v>
      </c>
      <c r="F21" s="54" t="s">
        <v>119</v>
      </c>
      <c r="G21" s="55" t="s">
        <v>102</v>
      </c>
      <c r="H21" s="55" t="s">
        <v>103</v>
      </c>
      <c r="I21" s="55" t="s">
        <v>105</v>
      </c>
      <c r="J21" s="55" t="s">
        <v>24</v>
      </c>
      <c r="K21" s="55" t="s">
        <v>13</v>
      </c>
    </row>
    <row r="22" spans="1:13" s="322" customFormat="1" ht="26.25" customHeight="1" x14ac:dyDescent="0.25">
      <c r="A22" s="60">
        <v>17</v>
      </c>
      <c r="B22" s="57" t="s">
        <v>941</v>
      </c>
      <c r="C22" s="54" t="s">
        <v>210</v>
      </c>
      <c r="D22" s="60" t="s">
        <v>7</v>
      </c>
      <c r="E22" s="61" t="s">
        <v>207</v>
      </c>
      <c r="F22" s="54" t="s">
        <v>118</v>
      </c>
      <c r="G22" s="55" t="s">
        <v>102</v>
      </c>
      <c r="H22" s="55" t="s">
        <v>103</v>
      </c>
      <c r="I22" s="55" t="s">
        <v>105</v>
      </c>
      <c r="J22" s="55" t="s">
        <v>24</v>
      </c>
      <c r="K22" s="55" t="s">
        <v>557</v>
      </c>
    </row>
    <row r="23" spans="1:13" s="324" customFormat="1" ht="26.25" customHeight="1" x14ac:dyDescent="0.25">
      <c r="A23" s="60">
        <v>18</v>
      </c>
      <c r="B23" s="56" t="s">
        <v>942</v>
      </c>
      <c r="C23" s="58" t="s">
        <v>11</v>
      </c>
      <c r="D23" s="59" t="s">
        <v>7</v>
      </c>
      <c r="E23" s="61" t="s">
        <v>301</v>
      </c>
      <c r="F23" s="58" t="s">
        <v>302</v>
      </c>
      <c r="G23" s="59" t="s">
        <v>296</v>
      </c>
      <c r="H23" s="59" t="s">
        <v>297</v>
      </c>
      <c r="I23" s="55" t="s">
        <v>82</v>
      </c>
      <c r="J23" s="55" t="s">
        <v>24</v>
      </c>
      <c r="K23" s="59" t="s">
        <v>184</v>
      </c>
      <c r="L23" s="322"/>
      <c r="M23" s="322"/>
    </row>
    <row r="24" spans="1:13" s="324" customFormat="1" ht="26.25" customHeight="1" x14ac:dyDescent="0.25">
      <c r="A24" s="60">
        <v>19</v>
      </c>
      <c r="B24" s="56" t="s">
        <v>295</v>
      </c>
      <c r="C24" s="58" t="s">
        <v>11</v>
      </c>
      <c r="D24" s="59" t="s">
        <v>7</v>
      </c>
      <c r="E24" s="61" t="s">
        <v>301</v>
      </c>
      <c r="F24" s="58" t="s">
        <v>302</v>
      </c>
      <c r="G24" s="59" t="s">
        <v>296</v>
      </c>
      <c r="H24" s="59" t="s">
        <v>297</v>
      </c>
      <c r="I24" s="55" t="s">
        <v>82</v>
      </c>
      <c r="J24" s="55" t="s">
        <v>24</v>
      </c>
      <c r="K24" s="59" t="s">
        <v>184</v>
      </c>
      <c r="L24" s="322"/>
      <c r="M24" s="322"/>
    </row>
    <row r="25" spans="1:13" s="322" customFormat="1" ht="26.25" customHeight="1" x14ac:dyDescent="0.25">
      <c r="A25" s="60">
        <v>20</v>
      </c>
      <c r="B25" s="61" t="s">
        <v>348</v>
      </c>
      <c r="C25" s="54" t="s">
        <v>352</v>
      </c>
      <c r="D25" s="55" t="s">
        <v>30</v>
      </c>
      <c r="E25" s="61" t="s">
        <v>357</v>
      </c>
      <c r="F25" s="54" t="s">
        <v>361</v>
      </c>
      <c r="G25" s="55" t="s">
        <v>16</v>
      </c>
      <c r="H25" s="55" t="s">
        <v>353</v>
      </c>
      <c r="I25" s="55" t="s">
        <v>31</v>
      </c>
      <c r="J25" s="55" t="s">
        <v>26</v>
      </c>
      <c r="K25" s="55" t="s">
        <v>386</v>
      </c>
    </row>
    <row r="26" spans="1:13" s="322" customFormat="1" ht="26.25" customHeight="1" x14ac:dyDescent="0.25">
      <c r="A26" s="60">
        <v>21</v>
      </c>
      <c r="B26" s="111" t="s">
        <v>943</v>
      </c>
      <c r="C26" s="54" t="s">
        <v>11</v>
      </c>
      <c r="D26" s="55" t="s">
        <v>7</v>
      </c>
      <c r="E26" s="56" t="s">
        <v>205</v>
      </c>
      <c r="F26" s="54" t="s">
        <v>206</v>
      </c>
      <c r="G26" s="55" t="s">
        <v>102</v>
      </c>
      <c r="H26" s="55" t="s">
        <v>104</v>
      </c>
      <c r="I26" s="55" t="s">
        <v>105</v>
      </c>
      <c r="J26" s="55" t="s">
        <v>24</v>
      </c>
      <c r="K26" s="55" t="s">
        <v>386</v>
      </c>
      <c r="L26" s="323"/>
      <c r="M26" s="321"/>
    </row>
    <row r="27" spans="1:13" s="322" customFormat="1" ht="26.25" customHeight="1" x14ac:dyDescent="0.25">
      <c r="A27" s="60">
        <v>22</v>
      </c>
      <c r="B27" s="57" t="s">
        <v>267</v>
      </c>
      <c r="C27" s="54" t="s">
        <v>190</v>
      </c>
      <c r="D27" s="60" t="s">
        <v>7</v>
      </c>
      <c r="E27" s="56" t="s">
        <v>370</v>
      </c>
      <c r="F27" s="54" t="s">
        <v>371</v>
      </c>
      <c r="G27" s="55" t="s">
        <v>372</v>
      </c>
      <c r="H27" s="55"/>
      <c r="I27" s="55" t="s">
        <v>105</v>
      </c>
      <c r="J27" s="55" t="s">
        <v>24</v>
      </c>
      <c r="K27" s="55" t="s">
        <v>386</v>
      </c>
    </row>
    <row r="28" spans="1:13" s="322" customFormat="1" ht="26.25" customHeight="1" x14ac:dyDescent="0.25">
      <c r="A28" s="60">
        <v>23</v>
      </c>
      <c r="B28" s="56" t="s">
        <v>427</v>
      </c>
      <c r="C28" s="54" t="s">
        <v>11</v>
      </c>
      <c r="D28" s="55" t="s">
        <v>6</v>
      </c>
      <c r="E28" s="61" t="s">
        <v>436</v>
      </c>
      <c r="F28" s="54" t="s">
        <v>15</v>
      </c>
      <c r="G28" s="55" t="s">
        <v>288</v>
      </c>
      <c r="H28" s="55" t="s">
        <v>431</v>
      </c>
      <c r="I28" s="55" t="s">
        <v>432</v>
      </c>
      <c r="J28" s="55" t="s">
        <v>24</v>
      </c>
      <c r="K28" s="55" t="s">
        <v>386</v>
      </c>
      <c r="L28" s="321"/>
    </row>
    <row r="29" spans="1:13" s="322" customFormat="1" ht="26.25" customHeight="1" x14ac:dyDescent="0.25">
      <c r="A29" s="60">
        <v>24</v>
      </c>
      <c r="B29" s="56" t="s">
        <v>428</v>
      </c>
      <c r="C29" s="54" t="s">
        <v>126</v>
      </c>
      <c r="D29" s="55" t="s">
        <v>6</v>
      </c>
      <c r="E29" s="61" t="s">
        <v>436</v>
      </c>
      <c r="F29" s="54" t="s">
        <v>15</v>
      </c>
      <c r="G29" s="55" t="s">
        <v>288</v>
      </c>
      <c r="H29" s="55" t="s">
        <v>431</v>
      </c>
      <c r="I29" s="55" t="s">
        <v>432</v>
      </c>
      <c r="J29" s="55" t="s">
        <v>24</v>
      </c>
      <c r="K29" s="55" t="s">
        <v>534</v>
      </c>
      <c r="L29" s="321"/>
    </row>
    <row r="30" spans="1:13" s="324" customFormat="1" ht="26.25" customHeight="1" x14ac:dyDescent="0.25">
      <c r="A30" s="60">
        <v>25</v>
      </c>
      <c r="B30" s="56" t="s">
        <v>479</v>
      </c>
      <c r="C30" s="54" t="s">
        <v>480</v>
      </c>
      <c r="D30" s="55">
        <v>3</v>
      </c>
      <c r="E30" s="61" t="s">
        <v>487</v>
      </c>
      <c r="F30" s="54" t="s">
        <v>484</v>
      </c>
      <c r="G30" s="55" t="s">
        <v>485</v>
      </c>
      <c r="H30" s="55" t="s">
        <v>485</v>
      </c>
      <c r="I30" s="55" t="s">
        <v>31</v>
      </c>
      <c r="J30" s="55" t="s">
        <v>24</v>
      </c>
      <c r="K30" s="55" t="s">
        <v>458</v>
      </c>
    </row>
    <row r="31" spans="1:13" s="322" customFormat="1" ht="26.25" customHeight="1" x14ac:dyDescent="0.25">
      <c r="A31" s="60">
        <v>26</v>
      </c>
      <c r="B31" s="57" t="s">
        <v>453</v>
      </c>
      <c r="C31" s="54" t="s">
        <v>450</v>
      </c>
      <c r="D31" s="60" t="s">
        <v>7</v>
      </c>
      <c r="E31" s="61" t="s">
        <v>459</v>
      </c>
      <c r="F31" s="54" t="s">
        <v>460</v>
      </c>
      <c r="G31" s="55" t="s">
        <v>18</v>
      </c>
      <c r="H31" s="55" t="s">
        <v>148</v>
      </c>
      <c r="I31" s="55" t="s">
        <v>18</v>
      </c>
      <c r="J31" s="55" t="s">
        <v>24</v>
      </c>
      <c r="K31" s="55" t="s">
        <v>458</v>
      </c>
    </row>
    <row r="32" spans="1:13" s="322" customFormat="1" ht="26.25" customHeight="1" x14ac:dyDescent="0.25">
      <c r="A32" s="60">
        <v>27</v>
      </c>
      <c r="B32" s="56" t="s">
        <v>513</v>
      </c>
      <c r="C32" s="54" t="s">
        <v>514</v>
      </c>
      <c r="D32" s="55" t="s">
        <v>6</v>
      </c>
      <c r="E32" s="61" t="s">
        <v>559</v>
      </c>
      <c r="F32" s="54" t="s">
        <v>560</v>
      </c>
      <c r="G32" s="55" t="s">
        <v>67</v>
      </c>
      <c r="H32" s="55" t="s">
        <v>83</v>
      </c>
      <c r="I32" s="55" t="s">
        <v>493</v>
      </c>
      <c r="J32" s="55" t="s">
        <v>24</v>
      </c>
      <c r="K32" s="55" t="s">
        <v>532</v>
      </c>
      <c r="L32" s="321"/>
    </row>
    <row r="33" spans="1:13" s="322" customFormat="1" ht="26.25" customHeight="1" x14ac:dyDescent="0.25">
      <c r="A33" s="60">
        <v>28</v>
      </c>
      <c r="B33" s="111" t="s">
        <v>940</v>
      </c>
      <c r="C33" s="54" t="s">
        <v>11</v>
      </c>
      <c r="D33" s="55" t="s">
        <v>7</v>
      </c>
      <c r="E33" s="61" t="s">
        <v>382</v>
      </c>
      <c r="F33" s="54" t="s">
        <v>383</v>
      </c>
      <c r="G33" s="55" t="s">
        <v>102</v>
      </c>
      <c r="H33" s="55" t="s">
        <v>567</v>
      </c>
      <c r="I33" s="55" t="s">
        <v>105</v>
      </c>
      <c r="J33" s="55" t="s">
        <v>24</v>
      </c>
      <c r="K33" s="55" t="s">
        <v>384</v>
      </c>
      <c r="L33" s="323"/>
      <c r="M33" s="321"/>
    </row>
    <row r="34" spans="1:13" s="322" customFormat="1" ht="26.25" customHeight="1" x14ac:dyDescent="0.25">
      <c r="A34" s="60">
        <v>29</v>
      </c>
      <c r="B34" s="56" t="s">
        <v>277</v>
      </c>
      <c r="C34" s="54" t="s">
        <v>189</v>
      </c>
      <c r="D34" s="55" t="s">
        <v>7</v>
      </c>
      <c r="E34" s="61" t="s">
        <v>70</v>
      </c>
      <c r="F34" s="54" t="s">
        <v>66</v>
      </c>
      <c r="G34" s="55" t="s">
        <v>67</v>
      </c>
      <c r="H34" s="55" t="s">
        <v>148</v>
      </c>
      <c r="I34" s="55" t="s">
        <v>18</v>
      </c>
      <c r="J34" s="55" t="s">
        <v>24</v>
      </c>
      <c r="K34" s="55" t="s">
        <v>257</v>
      </c>
      <c r="L34" s="321"/>
    </row>
    <row r="35" spans="1:13" s="322" customFormat="1" ht="26.25" customHeight="1" x14ac:dyDescent="0.25">
      <c r="A35" s="60">
        <v>30</v>
      </c>
      <c r="B35" s="111" t="s">
        <v>375</v>
      </c>
      <c r="C35" s="54" t="s">
        <v>376</v>
      </c>
      <c r="D35" s="55" t="s">
        <v>7</v>
      </c>
      <c r="E35" s="61" t="s">
        <v>377</v>
      </c>
      <c r="F35" s="54" t="s">
        <v>212</v>
      </c>
      <c r="G35" s="55" t="s">
        <v>102</v>
      </c>
      <c r="H35" s="55"/>
      <c r="I35" s="55" t="s">
        <v>105</v>
      </c>
      <c r="J35" s="55" t="s">
        <v>24</v>
      </c>
      <c r="K35" s="55" t="s">
        <v>257</v>
      </c>
      <c r="L35" s="323"/>
      <c r="M35" s="321"/>
    </row>
    <row r="36" spans="1:13" s="322" customFormat="1" ht="26.25" customHeight="1" x14ac:dyDescent="0.25">
      <c r="A36" s="60">
        <v>31</v>
      </c>
      <c r="B36" s="111" t="s">
        <v>378</v>
      </c>
      <c r="C36" s="54" t="s">
        <v>11</v>
      </c>
      <c r="D36" s="55" t="s">
        <v>7</v>
      </c>
      <c r="E36" s="61" t="s">
        <v>377</v>
      </c>
      <c r="F36" s="54" t="s">
        <v>212</v>
      </c>
      <c r="G36" s="55" t="s">
        <v>102</v>
      </c>
      <c r="H36" s="55"/>
      <c r="I36" s="55" t="s">
        <v>105</v>
      </c>
      <c r="J36" s="55" t="s">
        <v>24</v>
      </c>
      <c r="K36" s="55" t="s">
        <v>257</v>
      </c>
      <c r="L36" s="323"/>
      <c r="M36" s="321"/>
    </row>
    <row r="37" spans="1:13" s="324" customFormat="1" ht="26.25" customHeight="1" x14ac:dyDescent="0.25">
      <c r="A37" s="60">
        <v>32</v>
      </c>
      <c r="B37" s="111" t="s">
        <v>272</v>
      </c>
      <c r="C37" s="54" t="s">
        <v>139</v>
      </c>
      <c r="D37" s="55" t="s">
        <v>25</v>
      </c>
      <c r="E37" s="69" t="s">
        <v>137</v>
      </c>
      <c r="F37" s="54" t="s">
        <v>134</v>
      </c>
      <c r="G37" s="60" t="s">
        <v>135</v>
      </c>
      <c r="H37" s="55" t="s">
        <v>124</v>
      </c>
      <c r="I37" s="55" t="s">
        <v>105</v>
      </c>
      <c r="J37" s="55" t="s">
        <v>24</v>
      </c>
      <c r="K37" s="55" t="s">
        <v>282</v>
      </c>
      <c r="L37" s="323"/>
      <c r="M37" s="321"/>
    </row>
    <row r="38" spans="1:13" s="322" customFormat="1" ht="26.25" customHeight="1" x14ac:dyDescent="0.25">
      <c r="A38" s="60">
        <v>33</v>
      </c>
      <c r="B38" s="56" t="s">
        <v>500</v>
      </c>
      <c r="C38" s="54" t="s">
        <v>501</v>
      </c>
      <c r="D38" s="55" t="s">
        <v>25</v>
      </c>
      <c r="E38" s="61" t="s">
        <v>568</v>
      </c>
      <c r="F38" s="54" t="s">
        <v>502</v>
      </c>
      <c r="G38" s="55" t="s">
        <v>570</v>
      </c>
      <c r="H38" s="55" t="s">
        <v>83</v>
      </c>
      <c r="I38" s="55" t="s">
        <v>20</v>
      </c>
      <c r="J38" s="55" t="s">
        <v>24</v>
      </c>
      <c r="K38" s="55" t="s">
        <v>441</v>
      </c>
      <c r="L38" s="321"/>
    </row>
    <row r="39" spans="1:13" s="324" customFormat="1" ht="26.25" customHeight="1" x14ac:dyDescent="0.25">
      <c r="A39" s="60">
        <v>34</v>
      </c>
      <c r="B39" s="56" t="s">
        <v>439</v>
      </c>
      <c r="C39" s="54" t="s">
        <v>440</v>
      </c>
      <c r="D39" s="55" t="s">
        <v>25</v>
      </c>
      <c r="E39" s="69" t="s">
        <v>186</v>
      </c>
      <c r="F39" s="54" t="s">
        <v>187</v>
      </c>
      <c r="G39" s="55" t="s">
        <v>18</v>
      </c>
      <c r="H39" s="55" t="s">
        <v>148</v>
      </c>
      <c r="I39" s="55" t="s">
        <v>18</v>
      </c>
      <c r="J39" s="55" t="s">
        <v>24</v>
      </c>
      <c r="K39" s="55" t="s">
        <v>441</v>
      </c>
    </row>
    <row r="40" spans="1:13" s="322" customFormat="1" ht="26.25" customHeight="1" x14ac:dyDescent="0.25">
      <c r="A40" s="60">
        <v>35</v>
      </c>
      <c r="B40" s="56" t="s">
        <v>92</v>
      </c>
      <c r="C40" s="62" t="s">
        <v>93</v>
      </c>
      <c r="D40" s="55" t="s">
        <v>25</v>
      </c>
      <c r="E40" s="69" t="s">
        <v>186</v>
      </c>
      <c r="F40" s="54" t="s">
        <v>187</v>
      </c>
      <c r="G40" s="55" t="s">
        <v>18</v>
      </c>
      <c r="H40" s="55" t="s">
        <v>148</v>
      </c>
      <c r="I40" s="55" t="s">
        <v>18</v>
      </c>
      <c r="J40" s="55" t="s">
        <v>24</v>
      </c>
      <c r="K40" s="55" t="s">
        <v>180</v>
      </c>
    </row>
    <row r="41" spans="1:13" s="322" customFormat="1" ht="26.25" customHeight="1" x14ac:dyDescent="0.25">
      <c r="A41" s="60">
        <v>36</v>
      </c>
      <c r="B41" s="57" t="s">
        <v>307</v>
      </c>
      <c r="C41" s="54" t="s">
        <v>308</v>
      </c>
      <c r="D41" s="55">
        <v>1</v>
      </c>
      <c r="E41" s="61" t="s">
        <v>315</v>
      </c>
      <c r="F41" s="54" t="s">
        <v>316</v>
      </c>
      <c r="G41" s="55" t="s">
        <v>306</v>
      </c>
      <c r="H41" s="55" t="s">
        <v>104</v>
      </c>
      <c r="I41" s="55" t="s">
        <v>288</v>
      </c>
      <c r="J41" s="55" t="s">
        <v>24</v>
      </c>
      <c r="K41" s="55" t="s">
        <v>291</v>
      </c>
    </row>
    <row r="42" spans="1:13" s="324" customFormat="1" ht="26.25" customHeight="1" x14ac:dyDescent="0.25">
      <c r="A42" s="60">
        <v>37</v>
      </c>
      <c r="B42" s="56" t="s">
        <v>473</v>
      </c>
      <c r="C42" s="54" t="s">
        <v>474</v>
      </c>
      <c r="D42" s="55" t="s">
        <v>25</v>
      </c>
      <c r="E42" s="61" t="s">
        <v>475</v>
      </c>
      <c r="F42" s="54" t="s">
        <v>476</v>
      </c>
      <c r="G42" s="55" t="s">
        <v>477</v>
      </c>
      <c r="H42" s="55" t="s">
        <v>478</v>
      </c>
      <c r="I42" s="55" t="s">
        <v>24</v>
      </c>
      <c r="J42" s="55" t="s">
        <v>24</v>
      </c>
      <c r="K42" s="55" t="s">
        <v>291</v>
      </c>
    </row>
    <row r="43" spans="1:13" s="322" customFormat="1" ht="26.25" customHeight="1" x14ac:dyDescent="0.25">
      <c r="A43" s="60">
        <v>38</v>
      </c>
      <c r="B43" s="57" t="s">
        <v>263</v>
      </c>
      <c r="C43" s="62" t="s">
        <v>110</v>
      </c>
      <c r="D43" s="55" t="s">
        <v>25</v>
      </c>
      <c r="E43" s="56" t="s">
        <v>111</v>
      </c>
      <c r="F43" s="54" t="s">
        <v>112</v>
      </c>
      <c r="G43" s="55" t="s">
        <v>102</v>
      </c>
      <c r="H43" s="55" t="s">
        <v>104</v>
      </c>
      <c r="I43" s="114" t="s">
        <v>132</v>
      </c>
      <c r="J43" s="55" t="s">
        <v>24</v>
      </c>
      <c r="K43" s="55" t="s">
        <v>291</v>
      </c>
    </row>
    <row r="44" spans="1:13" s="322" customFormat="1" ht="26.25" customHeight="1" x14ac:dyDescent="0.25">
      <c r="A44" s="60">
        <v>39</v>
      </c>
      <c r="B44" s="56" t="s">
        <v>287</v>
      </c>
      <c r="C44" s="54" t="s">
        <v>181</v>
      </c>
      <c r="D44" s="55" t="s">
        <v>25</v>
      </c>
      <c r="E44" s="61" t="s">
        <v>290</v>
      </c>
      <c r="F44" s="54" t="s">
        <v>179</v>
      </c>
      <c r="G44" s="55" t="s">
        <v>288</v>
      </c>
      <c r="H44" s="55" t="s">
        <v>129</v>
      </c>
      <c r="I44" s="55" t="s">
        <v>288</v>
      </c>
      <c r="J44" s="55" t="s">
        <v>24</v>
      </c>
      <c r="K44" s="55" t="s">
        <v>291</v>
      </c>
    </row>
    <row r="45" spans="1:13" s="322" customFormat="1" ht="26.25" customHeight="1" x14ac:dyDescent="0.25">
      <c r="A45" s="60">
        <v>40</v>
      </c>
      <c r="B45" s="56" t="s">
        <v>521</v>
      </c>
      <c r="C45" s="54" t="s">
        <v>522</v>
      </c>
      <c r="D45" s="55" t="s">
        <v>7</v>
      </c>
      <c r="E45" s="61" t="s">
        <v>571</v>
      </c>
      <c r="F45" s="54" t="s">
        <v>572</v>
      </c>
      <c r="G45" s="55" t="s">
        <v>573</v>
      </c>
      <c r="H45" s="55" t="s">
        <v>570</v>
      </c>
      <c r="I45" s="55" t="s">
        <v>493</v>
      </c>
      <c r="J45" s="55" t="s">
        <v>24</v>
      </c>
      <c r="K45" s="55" t="s">
        <v>304</v>
      </c>
      <c r="L45" s="321"/>
    </row>
    <row r="46" spans="1:13" s="322" customFormat="1" ht="26.25" customHeight="1" x14ac:dyDescent="0.25">
      <c r="A46" s="60">
        <v>41</v>
      </c>
      <c r="B46" s="56" t="s">
        <v>524</v>
      </c>
      <c r="C46" s="54" t="s">
        <v>525</v>
      </c>
      <c r="D46" s="55" t="s">
        <v>7</v>
      </c>
      <c r="E46" s="61" t="s">
        <v>574</v>
      </c>
      <c r="F46" s="54" t="s">
        <v>575</v>
      </c>
      <c r="G46" s="55" t="s">
        <v>576</v>
      </c>
      <c r="H46" s="55" t="s">
        <v>570</v>
      </c>
      <c r="I46" s="55" t="s">
        <v>493</v>
      </c>
      <c r="J46" s="55" t="s">
        <v>24</v>
      </c>
      <c r="K46" s="55" t="s">
        <v>304</v>
      </c>
      <c r="L46" s="321"/>
    </row>
    <row r="47" spans="1:13" s="322" customFormat="1" ht="26.25" customHeight="1" x14ac:dyDescent="0.25">
      <c r="A47" s="60">
        <v>42</v>
      </c>
      <c r="B47" s="56" t="s">
        <v>526</v>
      </c>
      <c r="C47" s="54" t="s">
        <v>527</v>
      </c>
      <c r="D47" s="55" t="s">
        <v>7</v>
      </c>
      <c r="E47" s="61" t="s">
        <v>574</v>
      </c>
      <c r="F47" s="54" t="s">
        <v>575</v>
      </c>
      <c r="G47" s="55" t="s">
        <v>576</v>
      </c>
      <c r="H47" s="55" t="s">
        <v>570</v>
      </c>
      <c r="I47" s="55" t="s">
        <v>493</v>
      </c>
      <c r="J47" s="55" t="s">
        <v>24</v>
      </c>
      <c r="K47" s="55" t="s">
        <v>304</v>
      </c>
      <c r="L47" s="321"/>
    </row>
    <row r="48" spans="1:13" s="322" customFormat="1" ht="26.25" customHeight="1" x14ac:dyDescent="0.25">
      <c r="A48" s="60">
        <v>43</v>
      </c>
      <c r="B48" s="111" t="s">
        <v>391</v>
      </c>
      <c r="C48" s="54" t="s">
        <v>392</v>
      </c>
      <c r="D48" s="55" t="s">
        <v>7</v>
      </c>
      <c r="E48" s="61" t="s">
        <v>396</v>
      </c>
      <c r="F48" s="54" t="s">
        <v>397</v>
      </c>
      <c r="G48" s="55" t="s">
        <v>102</v>
      </c>
      <c r="H48" s="55" t="s">
        <v>103</v>
      </c>
      <c r="I48" s="55" t="s">
        <v>105</v>
      </c>
      <c r="J48" s="55" t="s">
        <v>24</v>
      </c>
      <c r="K48" s="55" t="s">
        <v>304</v>
      </c>
      <c r="L48" s="323"/>
      <c r="M48" s="321"/>
    </row>
    <row r="49" spans="1:13" s="322" customFormat="1" ht="26.25" customHeight="1" x14ac:dyDescent="0.25">
      <c r="A49" s="60">
        <v>44</v>
      </c>
      <c r="B49" s="111" t="s">
        <v>398</v>
      </c>
      <c r="C49" s="54" t="s">
        <v>399</v>
      </c>
      <c r="D49" s="55" t="s">
        <v>7</v>
      </c>
      <c r="E49" s="61" t="s">
        <v>401</v>
      </c>
      <c r="F49" s="54" t="s">
        <v>400</v>
      </c>
      <c r="G49" s="55" t="s">
        <v>102</v>
      </c>
      <c r="H49" s="55"/>
      <c r="I49" s="55" t="s">
        <v>105</v>
      </c>
      <c r="J49" s="55" t="s">
        <v>24</v>
      </c>
      <c r="K49" s="55" t="s">
        <v>304</v>
      </c>
      <c r="L49" s="323"/>
      <c r="M49" s="321"/>
    </row>
    <row r="50" spans="1:13" s="322" customFormat="1" ht="26.25" customHeight="1" x14ac:dyDescent="0.25">
      <c r="A50" s="60">
        <v>45</v>
      </c>
      <c r="B50" s="111" t="s">
        <v>398</v>
      </c>
      <c r="C50" s="54" t="s">
        <v>399</v>
      </c>
      <c r="D50" s="55" t="s">
        <v>7</v>
      </c>
      <c r="E50" s="61" t="s">
        <v>313</v>
      </c>
      <c r="F50" s="58" t="s">
        <v>314</v>
      </c>
      <c r="G50" s="59" t="s">
        <v>102</v>
      </c>
      <c r="H50" s="59"/>
      <c r="I50" s="55" t="s">
        <v>82</v>
      </c>
      <c r="J50" s="55" t="s">
        <v>24</v>
      </c>
      <c r="K50" s="55" t="s">
        <v>304</v>
      </c>
      <c r="L50" s="323"/>
      <c r="M50" s="321"/>
    </row>
    <row r="51" spans="1:13" s="322" customFormat="1" ht="26.25" customHeight="1" x14ac:dyDescent="0.25">
      <c r="A51" s="60">
        <v>46</v>
      </c>
      <c r="B51" s="111" t="s">
        <v>402</v>
      </c>
      <c r="C51" s="54" t="s">
        <v>403</v>
      </c>
      <c r="D51" s="55" t="s">
        <v>7</v>
      </c>
      <c r="E51" s="61" t="s">
        <v>396</v>
      </c>
      <c r="F51" s="54" t="s">
        <v>397</v>
      </c>
      <c r="G51" s="55" t="s">
        <v>102</v>
      </c>
      <c r="H51" s="55" t="s">
        <v>103</v>
      </c>
      <c r="I51" s="55" t="s">
        <v>105</v>
      </c>
      <c r="J51" s="55" t="s">
        <v>24</v>
      </c>
      <c r="K51" s="55" t="s">
        <v>304</v>
      </c>
      <c r="L51" s="323"/>
      <c r="M51" s="321"/>
    </row>
    <row r="52" spans="1:13" s="322" customFormat="1" ht="26.25" customHeight="1" x14ac:dyDescent="0.25">
      <c r="A52" s="60">
        <v>47</v>
      </c>
      <c r="B52" s="111" t="s">
        <v>404</v>
      </c>
      <c r="C52" s="54" t="s">
        <v>405</v>
      </c>
      <c r="D52" s="55" t="s">
        <v>7</v>
      </c>
      <c r="E52" s="61" t="s">
        <v>401</v>
      </c>
      <c r="F52" s="54" t="s">
        <v>400</v>
      </c>
      <c r="G52" s="55" t="s">
        <v>102</v>
      </c>
      <c r="H52" s="55"/>
      <c r="I52" s="55" t="s">
        <v>105</v>
      </c>
      <c r="J52" s="55" t="s">
        <v>24</v>
      </c>
      <c r="K52" s="55" t="s">
        <v>304</v>
      </c>
      <c r="L52" s="323"/>
      <c r="M52" s="321"/>
    </row>
    <row r="53" spans="1:13" s="322" customFormat="1" ht="26.25" customHeight="1" x14ac:dyDescent="0.25">
      <c r="A53" s="60">
        <v>48</v>
      </c>
      <c r="B53" s="111" t="s">
        <v>404</v>
      </c>
      <c r="C53" s="54" t="s">
        <v>405</v>
      </c>
      <c r="D53" s="55" t="s">
        <v>7</v>
      </c>
      <c r="E53" s="61" t="s">
        <v>313</v>
      </c>
      <c r="F53" s="58" t="s">
        <v>314</v>
      </c>
      <c r="G53" s="59" t="s">
        <v>102</v>
      </c>
      <c r="H53" s="59"/>
      <c r="I53" s="55" t="s">
        <v>82</v>
      </c>
      <c r="J53" s="55" t="s">
        <v>24</v>
      </c>
      <c r="K53" s="55" t="s">
        <v>304</v>
      </c>
      <c r="L53" s="323"/>
      <c r="M53" s="321"/>
    </row>
    <row r="54" spans="1:13" s="322" customFormat="1" ht="26.25" customHeight="1" x14ac:dyDescent="0.25">
      <c r="A54" s="60">
        <v>49</v>
      </c>
      <c r="B54" s="111" t="s">
        <v>404</v>
      </c>
      <c r="C54" s="54" t="s">
        <v>405</v>
      </c>
      <c r="D54" s="55" t="s">
        <v>7</v>
      </c>
      <c r="E54" s="56" t="s">
        <v>364</v>
      </c>
      <c r="F54" s="54" t="s">
        <v>365</v>
      </c>
      <c r="G54" s="55" t="s">
        <v>366</v>
      </c>
      <c r="H54" s="55" t="s">
        <v>367</v>
      </c>
      <c r="I54" s="55" t="s">
        <v>105</v>
      </c>
      <c r="J54" s="55" t="s">
        <v>24</v>
      </c>
      <c r="K54" s="55" t="s">
        <v>304</v>
      </c>
      <c r="L54" s="323"/>
      <c r="M54" s="321"/>
    </row>
    <row r="55" spans="1:13" s="324" customFormat="1" ht="26.25" customHeight="1" x14ac:dyDescent="0.25">
      <c r="A55" s="60">
        <v>50</v>
      </c>
      <c r="B55" s="56" t="s">
        <v>293</v>
      </c>
      <c r="C55" s="58" t="s">
        <v>11</v>
      </c>
      <c r="D55" s="59" t="s">
        <v>7</v>
      </c>
      <c r="E55" s="61" t="s">
        <v>313</v>
      </c>
      <c r="F55" s="58" t="s">
        <v>314</v>
      </c>
      <c r="G55" s="59" t="s">
        <v>102</v>
      </c>
      <c r="H55" s="59" t="s">
        <v>297</v>
      </c>
      <c r="I55" s="55" t="s">
        <v>82</v>
      </c>
      <c r="J55" s="55" t="s">
        <v>24</v>
      </c>
      <c r="K55" s="59" t="s">
        <v>304</v>
      </c>
      <c r="L55" s="324">
        <v>2</v>
      </c>
      <c r="M55" s="324" t="s">
        <v>305</v>
      </c>
    </row>
    <row r="56" spans="1:13" s="324" customFormat="1" ht="26.25" customHeight="1" x14ac:dyDescent="0.25">
      <c r="A56" s="60">
        <v>51</v>
      </c>
      <c r="B56" s="56" t="s">
        <v>294</v>
      </c>
      <c r="C56" s="58" t="s">
        <v>11</v>
      </c>
      <c r="D56" s="59" t="s">
        <v>7</v>
      </c>
      <c r="E56" s="61" t="s">
        <v>313</v>
      </c>
      <c r="F56" s="58" t="s">
        <v>314</v>
      </c>
      <c r="G56" s="59" t="s">
        <v>102</v>
      </c>
      <c r="H56" s="59" t="s">
        <v>297</v>
      </c>
      <c r="I56" s="55" t="s">
        <v>82</v>
      </c>
      <c r="J56" s="55" t="s">
        <v>24</v>
      </c>
      <c r="K56" s="59" t="s">
        <v>304</v>
      </c>
      <c r="L56" s="324">
        <v>1</v>
      </c>
      <c r="M56" s="324" t="s">
        <v>305</v>
      </c>
    </row>
    <row r="57" spans="1:13" s="322" customFormat="1" ht="26.25" customHeight="1" x14ac:dyDescent="0.25">
      <c r="A57" s="60">
        <v>52</v>
      </c>
      <c r="B57" s="56" t="s">
        <v>523</v>
      </c>
      <c r="C57" s="54" t="s">
        <v>11</v>
      </c>
      <c r="D57" s="55" t="s">
        <v>7</v>
      </c>
      <c r="E57" s="61" t="s">
        <v>571</v>
      </c>
      <c r="F57" s="54" t="s">
        <v>572</v>
      </c>
      <c r="G57" s="55" t="s">
        <v>573</v>
      </c>
      <c r="H57" s="55"/>
      <c r="I57" s="55" t="s">
        <v>493</v>
      </c>
      <c r="J57" s="55" t="s">
        <v>24</v>
      </c>
      <c r="K57" s="55" t="s">
        <v>409</v>
      </c>
      <c r="L57" s="321"/>
    </row>
    <row r="58" spans="1:13" s="322" customFormat="1" ht="26.25" customHeight="1" x14ac:dyDescent="0.25">
      <c r="A58" s="60">
        <v>53</v>
      </c>
      <c r="B58" s="111" t="s">
        <v>406</v>
      </c>
      <c r="C58" s="54" t="s">
        <v>407</v>
      </c>
      <c r="D58" s="55" t="s">
        <v>7</v>
      </c>
      <c r="E58" s="61" t="s">
        <v>408</v>
      </c>
      <c r="F58" s="54" t="s">
        <v>410</v>
      </c>
      <c r="G58" s="55" t="s">
        <v>102</v>
      </c>
      <c r="H58" s="55"/>
      <c r="I58" s="55" t="s">
        <v>105</v>
      </c>
      <c r="J58" s="55" t="s">
        <v>24</v>
      </c>
      <c r="K58" s="55" t="s">
        <v>409</v>
      </c>
      <c r="L58" s="323"/>
      <c r="M58" s="321"/>
    </row>
    <row r="59" spans="1:13" s="322" customFormat="1" ht="26.25" customHeight="1" x14ac:dyDescent="0.25">
      <c r="A59" s="60">
        <v>54</v>
      </c>
      <c r="B59" s="111" t="s">
        <v>411</v>
      </c>
      <c r="C59" s="54" t="s">
        <v>412</v>
      </c>
      <c r="D59" s="55" t="s">
        <v>7</v>
      </c>
      <c r="E59" s="61" t="s">
        <v>418</v>
      </c>
      <c r="F59" s="54" t="s">
        <v>212</v>
      </c>
      <c r="G59" s="55" t="s">
        <v>419</v>
      </c>
      <c r="H59" s="55" t="s">
        <v>420</v>
      </c>
      <c r="I59" s="55" t="s">
        <v>421</v>
      </c>
      <c r="J59" s="55" t="s">
        <v>24</v>
      </c>
      <c r="K59" s="55" t="s">
        <v>409</v>
      </c>
      <c r="L59" s="323"/>
      <c r="M59" s="321"/>
    </row>
    <row r="60" spans="1:13" s="322" customFormat="1" ht="26.25" customHeight="1" x14ac:dyDescent="0.25">
      <c r="A60" s="60">
        <v>55</v>
      </c>
      <c r="B60" s="111" t="s">
        <v>414</v>
      </c>
      <c r="C60" s="54" t="s">
        <v>416</v>
      </c>
      <c r="D60" s="55" t="s">
        <v>7</v>
      </c>
      <c r="E60" s="61" t="s">
        <v>422</v>
      </c>
      <c r="F60" s="54" t="s">
        <v>423</v>
      </c>
      <c r="G60" s="55" t="s">
        <v>419</v>
      </c>
      <c r="H60" s="55" t="s">
        <v>420</v>
      </c>
      <c r="I60" s="55" t="s">
        <v>421</v>
      </c>
      <c r="J60" s="55" t="s">
        <v>24</v>
      </c>
      <c r="K60" s="55" t="s">
        <v>409</v>
      </c>
      <c r="L60" s="323"/>
      <c r="M60" s="321"/>
    </row>
    <row r="61" spans="1:13" s="322" customFormat="1" ht="26.25" customHeight="1" x14ac:dyDescent="0.25">
      <c r="A61" s="60">
        <v>56</v>
      </c>
      <c r="B61" s="56" t="s">
        <v>515</v>
      </c>
      <c r="C61" s="54" t="s">
        <v>516</v>
      </c>
      <c r="D61" s="55" t="s">
        <v>6</v>
      </c>
      <c r="E61" s="61" t="s">
        <v>577</v>
      </c>
      <c r="F61" s="54" t="s">
        <v>578</v>
      </c>
      <c r="G61" s="55" t="s">
        <v>579</v>
      </c>
      <c r="H61" s="55" t="s">
        <v>496</v>
      </c>
      <c r="I61" s="55" t="s">
        <v>493</v>
      </c>
      <c r="J61" s="55" t="s">
        <v>24</v>
      </c>
      <c r="K61" s="55" t="s">
        <v>380</v>
      </c>
      <c r="L61" s="321"/>
    </row>
    <row r="62" spans="1:13" s="322" customFormat="1" ht="26.25" customHeight="1" x14ac:dyDescent="0.25">
      <c r="A62" s="60">
        <v>57</v>
      </c>
      <c r="B62" s="111" t="s">
        <v>379</v>
      </c>
      <c r="C62" s="54" t="s">
        <v>11</v>
      </c>
      <c r="D62" s="55" t="s">
        <v>7</v>
      </c>
      <c r="E62" s="56" t="s">
        <v>364</v>
      </c>
      <c r="F62" s="54" t="s">
        <v>365</v>
      </c>
      <c r="G62" s="55" t="s">
        <v>366</v>
      </c>
      <c r="H62" s="55" t="s">
        <v>367</v>
      </c>
      <c r="I62" s="55" t="s">
        <v>105</v>
      </c>
      <c r="J62" s="55" t="s">
        <v>24</v>
      </c>
      <c r="K62" s="55" t="s">
        <v>380</v>
      </c>
      <c r="L62" s="323"/>
      <c r="M62" s="321"/>
    </row>
    <row r="63" spans="1:13" s="322" customFormat="1" ht="26.25" customHeight="1" x14ac:dyDescent="0.25">
      <c r="A63" s="60">
        <v>58</v>
      </c>
      <c r="B63" s="111" t="s">
        <v>387</v>
      </c>
      <c r="C63" s="54" t="s">
        <v>388</v>
      </c>
      <c r="D63" s="55" t="s">
        <v>7</v>
      </c>
      <c r="E63" s="61" t="s">
        <v>389</v>
      </c>
      <c r="F63" s="54" t="s">
        <v>390</v>
      </c>
      <c r="G63" s="55" t="s">
        <v>102</v>
      </c>
      <c r="H63" s="55" t="s">
        <v>103</v>
      </c>
      <c r="I63" s="55" t="s">
        <v>105</v>
      </c>
      <c r="J63" s="55" t="s">
        <v>24</v>
      </c>
      <c r="K63" s="55" t="s">
        <v>380</v>
      </c>
      <c r="L63" s="323"/>
      <c r="M63" s="321"/>
    </row>
    <row r="64" spans="1:13" s="322" customFormat="1" ht="26.25" customHeight="1" x14ac:dyDescent="0.25">
      <c r="A64" s="60">
        <v>59</v>
      </c>
      <c r="B64" s="111" t="s">
        <v>413</v>
      </c>
      <c r="C64" s="54" t="s">
        <v>11</v>
      </c>
      <c r="D64" s="55" t="s">
        <v>7</v>
      </c>
      <c r="E64" s="61" t="s">
        <v>418</v>
      </c>
      <c r="F64" s="54" t="s">
        <v>212</v>
      </c>
      <c r="G64" s="55" t="s">
        <v>419</v>
      </c>
      <c r="H64" s="55" t="s">
        <v>420</v>
      </c>
      <c r="I64" s="55" t="s">
        <v>421</v>
      </c>
      <c r="J64" s="55" t="s">
        <v>24</v>
      </c>
      <c r="K64" s="55" t="s">
        <v>380</v>
      </c>
      <c r="L64" s="323"/>
      <c r="M64" s="321"/>
    </row>
    <row r="65" spans="1:13" s="322" customFormat="1" ht="26.25" customHeight="1" x14ac:dyDescent="0.25">
      <c r="A65" s="60">
        <v>60</v>
      </c>
      <c r="B65" s="111" t="s">
        <v>490</v>
      </c>
      <c r="C65" s="54" t="s">
        <v>488</v>
      </c>
      <c r="D65" s="55" t="s">
        <v>7</v>
      </c>
      <c r="E65" s="61" t="s">
        <v>577</v>
      </c>
      <c r="F65" s="54" t="s">
        <v>578</v>
      </c>
      <c r="G65" s="55" t="s">
        <v>579</v>
      </c>
      <c r="H65" s="55" t="s">
        <v>496</v>
      </c>
      <c r="I65" s="55" t="s">
        <v>493</v>
      </c>
      <c r="J65" s="55" t="s">
        <v>24</v>
      </c>
      <c r="K65" s="55" t="s">
        <v>489</v>
      </c>
      <c r="L65" s="323"/>
      <c r="M65" s="321"/>
    </row>
    <row r="66" spans="1:13" s="322" customFormat="1" ht="26.25" customHeight="1" x14ac:dyDescent="0.25">
      <c r="A66" s="60">
        <v>61</v>
      </c>
      <c r="B66" s="56" t="s">
        <v>519</v>
      </c>
      <c r="C66" s="54" t="s">
        <v>520</v>
      </c>
      <c r="D66" s="55">
        <v>2</v>
      </c>
      <c r="E66" s="61" t="s">
        <v>571</v>
      </c>
      <c r="F66" s="54" t="s">
        <v>572</v>
      </c>
      <c r="G66" s="55" t="s">
        <v>573</v>
      </c>
      <c r="H66" s="55"/>
      <c r="I66" s="55" t="s">
        <v>493</v>
      </c>
      <c r="J66" s="55" t="s">
        <v>24</v>
      </c>
      <c r="K66" s="55" t="s">
        <v>533</v>
      </c>
      <c r="L66" s="321"/>
    </row>
    <row r="67" spans="1:13" s="322" customFormat="1" ht="26.25" customHeight="1" x14ac:dyDescent="0.25">
      <c r="A67" s="60">
        <v>62</v>
      </c>
      <c r="B67" s="57" t="s">
        <v>268</v>
      </c>
      <c r="C67" s="54" t="s">
        <v>11</v>
      </c>
      <c r="D67" s="55" t="s">
        <v>7</v>
      </c>
      <c r="E67" s="56" t="s">
        <v>364</v>
      </c>
      <c r="F67" s="54" t="s">
        <v>365</v>
      </c>
      <c r="G67" s="55" t="s">
        <v>103</v>
      </c>
      <c r="H67" s="55" t="s">
        <v>367</v>
      </c>
      <c r="I67" s="55" t="s">
        <v>105</v>
      </c>
      <c r="J67" s="55" t="s">
        <v>24</v>
      </c>
      <c r="K67" s="55" t="s">
        <v>368</v>
      </c>
    </row>
    <row r="68" spans="1:13" s="324" customFormat="1" ht="26.25" customHeight="1" x14ac:dyDescent="0.25">
      <c r="A68" s="60">
        <v>63</v>
      </c>
      <c r="B68" s="56" t="s">
        <v>481</v>
      </c>
      <c r="C68" s="54" t="s">
        <v>482</v>
      </c>
      <c r="D68" s="55" t="s">
        <v>25</v>
      </c>
      <c r="E68" s="61" t="s">
        <v>487</v>
      </c>
      <c r="F68" s="54" t="s">
        <v>484</v>
      </c>
      <c r="G68" s="55" t="s">
        <v>485</v>
      </c>
      <c r="H68" s="55" t="s">
        <v>478</v>
      </c>
      <c r="I68" s="55" t="s">
        <v>288</v>
      </c>
      <c r="J68" s="55" t="s">
        <v>24</v>
      </c>
      <c r="K68" s="55" t="s">
        <v>27</v>
      </c>
    </row>
    <row r="69" spans="1:13" s="322" customFormat="1" ht="26.25" customHeight="1" x14ac:dyDescent="0.25">
      <c r="A69" s="60">
        <v>64</v>
      </c>
      <c r="B69" s="57" t="s">
        <v>265</v>
      </c>
      <c r="C69" s="62" t="s">
        <v>115</v>
      </c>
      <c r="D69" s="55" t="s">
        <v>25</v>
      </c>
      <c r="E69" s="61" t="s">
        <v>207</v>
      </c>
      <c r="F69" s="54" t="s">
        <v>118</v>
      </c>
      <c r="G69" s="55" t="s">
        <v>102</v>
      </c>
      <c r="H69" s="55" t="s">
        <v>104</v>
      </c>
      <c r="I69" s="55" t="s">
        <v>105</v>
      </c>
      <c r="J69" s="55" t="s">
        <v>24</v>
      </c>
      <c r="K69" s="55" t="s">
        <v>27</v>
      </c>
      <c r="L69" s="325"/>
    </row>
    <row r="70" spans="1:13" s="322" customFormat="1" ht="26.25" customHeight="1" x14ac:dyDescent="0.25">
      <c r="A70" s="60">
        <v>65</v>
      </c>
      <c r="B70" s="57" t="s">
        <v>265</v>
      </c>
      <c r="C70" s="62" t="s">
        <v>115</v>
      </c>
      <c r="D70" s="55" t="s">
        <v>25</v>
      </c>
      <c r="E70" s="61" t="s">
        <v>116</v>
      </c>
      <c r="F70" s="54" t="s">
        <v>117</v>
      </c>
      <c r="G70" s="55" t="s">
        <v>102</v>
      </c>
      <c r="H70" s="55" t="s">
        <v>104</v>
      </c>
      <c r="I70" s="55" t="s">
        <v>105</v>
      </c>
      <c r="J70" s="55" t="s">
        <v>24</v>
      </c>
      <c r="K70" s="55" t="s">
        <v>27</v>
      </c>
    </row>
    <row r="71" spans="1:13" s="322" customFormat="1" ht="26.25" customHeight="1" x14ac:dyDescent="0.25">
      <c r="A71" s="60">
        <v>66</v>
      </c>
      <c r="B71" s="111" t="s">
        <v>391</v>
      </c>
      <c r="C71" s="54" t="s">
        <v>392</v>
      </c>
      <c r="D71" s="55" t="s">
        <v>7</v>
      </c>
      <c r="E71" s="61" t="s">
        <v>393</v>
      </c>
      <c r="F71" s="54" t="s">
        <v>394</v>
      </c>
      <c r="G71" s="55" t="s">
        <v>102</v>
      </c>
      <c r="H71" s="55" t="s">
        <v>103</v>
      </c>
      <c r="I71" s="55" t="s">
        <v>105</v>
      </c>
      <c r="J71" s="55" t="s">
        <v>24</v>
      </c>
      <c r="K71" s="55" t="s">
        <v>395</v>
      </c>
      <c r="L71" s="323"/>
      <c r="M71" s="321"/>
    </row>
    <row r="72" spans="1:13" s="322" customFormat="1" ht="26.25" customHeight="1" x14ac:dyDescent="0.25">
      <c r="A72" s="60">
        <v>67</v>
      </c>
      <c r="B72" s="111" t="s">
        <v>415</v>
      </c>
      <c r="C72" s="54" t="s">
        <v>417</v>
      </c>
      <c r="D72" s="55" t="s">
        <v>7</v>
      </c>
      <c r="E72" s="61" t="s">
        <v>422</v>
      </c>
      <c r="F72" s="54" t="s">
        <v>423</v>
      </c>
      <c r="G72" s="55" t="s">
        <v>419</v>
      </c>
      <c r="H72" s="55" t="s">
        <v>420</v>
      </c>
      <c r="I72" s="55" t="s">
        <v>421</v>
      </c>
      <c r="J72" s="55" t="s">
        <v>24</v>
      </c>
      <c r="K72" s="55" t="s">
        <v>395</v>
      </c>
      <c r="L72" s="323"/>
      <c r="M72" s="321"/>
    </row>
    <row r="73" spans="1:13" s="322" customFormat="1" ht="26.25" customHeight="1" x14ac:dyDescent="0.25">
      <c r="A73" s="60">
        <v>68</v>
      </c>
      <c r="B73" s="57" t="s">
        <v>461</v>
      </c>
      <c r="C73" s="117" t="s">
        <v>11</v>
      </c>
      <c r="D73" s="60" t="s">
        <v>7</v>
      </c>
      <c r="E73" s="61" t="s">
        <v>462</v>
      </c>
      <c r="F73" s="54" t="s">
        <v>212</v>
      </c>
      <c r="G73" s="55" t="s">
        <v>102</v>
      </c>
      <c r="H73" s="55"/>
      <c r="I73" s="55" t="s">
        <v>105</v>
      </c>
      <c r="J73" s="55" t="s">
        <v>24</v>
      </c>
      <c r="K73" s="55" t="s">
        <v>463</v>
      </c>
    </row>
    <row r="74" spans="1:13" s="322" customFormat="1" ht="26.25" customHeight="1" x14ac:dyDescent="0.25">
      <c r="A74" s="60">
        <v>69</v>
      </c>
      <c r="B74" s="57" t="s">
        <v>545</v>
      </c>
      <c r="C74" s="54" t="s">
        <v>11</v>
      </c>
      <c r="D74" s="60" t="s">
        <v>7</v>
      </c>
      <c r="E74" s="61" t="s">
        <v>462</v>
      </c>
      <c r="F74" s="54" t="s">
        <v>212</v>
      </c>
      <c r="G74" s="55" t="s">
        <v>102</v>
      </c>
      <c r="H74" s="55"/>
      <c r="I74" s="55" t="s">
        <v>105</v>
      </c>
      <c r="J74" s="55" t="s">
        <v>24</v>
      </c>
      <c r="K74" s="55" t="s">
        <v>463</v>
      </c>
    </row>
    <row r="75" spans="1:13" s="322" customFormat="1" ht="26.25" customHeight="1" x14ac:dyDescent="0.25">
      <c r="A75" s="60">
        <v>70</v>
      </c>
      <c r="B75" s="57" t="s">
        <v>321</v>
      </c>
      <c r="C75" s="54" t="s">
        <v>327</v>
      </c>
      <c r="D75" s="55">
        <v>1</v>
      </c>
      <c r="E75" s="61" t="s">
        <v>342</v>
      </c>
      <c r="F75" s="54" t="s">
        <v>338</v>
      </c>
      <c r="G75" s="55" t="s">
        <v>332</v>
      </c>
      <c r="H75" s="55" t="s">
        <v>329</v>
      </c>
      <c r="I75" s="55" t="s">
        <v>24</v>
      </c>
      <c r="J75" s="55" t="s">
        <v>24</v>
      </c>
      <c r="K75" s="55" t="s">
        <v>34</v>
      </c>
    </row>
    <row r="76" spans="1:13" s="322" customFormat="1" ht="26.25" customHeight="1" x14ac:dyDescent="0.25">
      <c r="A76" s="60">
        <v>71</v>
      </c>
      <c r="B76" s="57" t="s">
        <v>452</v>
      </c>
      <c r="C76" s="54" t="s">
        <v>449</v>
      </c>
      <c r="D76" s="60" t="s">
        <v>7</v>
      </c>
      <c r="E76" s="61" t="s">
        <v>455</v>
      </c>
      <c r="F76" s="54" t="s">
        <v>456</v>
      </c>
      <c r="G76" s="55" t="s">
        <v>457</v>
      </c>
      <c r="H76" s="55" t="s">
        <v>148</v>
      </c>
      <c r="I76" s="55" t="s">
        <v>18</v>
      </c>
      <c r="J76" s="55" t="s">
        <v>24</v>
      </c>
      <c r="K76" s="55" t="s">
        <v>34</v>
      </c>
    </row>
    <row r="77" spans="1:13" s="322" customFormat="1" ht="26.25" customHeight="1" x14ac:dyDescent="0.25">
      <c r="A77" s="60">
        <v>72</v>
      </c>
      <c r="B77" s="56" t="s">
        <v>464</v>
      </c>
      <c r="C77" s="54" t="s">
        <v>465</v>
      </c>
      <c r="D77" s="55" t="s">
        <v>25</v>
      </c>
      <c r="E77" s="61" t="s">
        <v>466</v>
      </c>
      <c r="F77" s="54" t="s">
        <v>467</v>
      </c>
      <c r="G77" s="55" t="s">
        <v>468</v>
      </c>
      <c r="H77" s="55" t="s">
        <v>104</v>
      </c>
      <c r="I77" s="55" t="s">
        <v>432</v>
      </c>
      <c r="J77" s="55" t="s">
        <v>24</v>
      </c>
      <c r="K77" s="55" t="s">
        <v>191</v>
      </c>
      <c r="L77" s="321"/>
    </row>
    <row r="78" spans="1:13" s="322" customFormat="1" ht="26.25" customHeight="1" x14ac:dyDescent="0.25">
      <c r="A78" s="60">
        <v>73</v>
      </c>
      <c r="B78" s="56" t="s">
        <v>497</v>
      </c>
      <c r="C78" s="54" t="s">
        <v>498</v>
      </c>
      <c r="D78" s="55">
        <v>2</v>
      </c>
      <c r="E78" s="61" t="s">
        <v>580</v>
      </c>
      <c r="F78" s="54" t="s">
        <v>499</v>
      </c>
      <c r="G78" s="55" t="s">
        <v>585</v>
      </c>
      <c r="H78" s="55" t="s">
        <v>83</v>
      </c>
      <c r="I78" s="55" t="s">
        <v>20</v>
      </c>
      <c r="J78" s="55" t="s">
        <v>24</v>
      </c>
      <c r="K78" s="55" t="s">
        <v>191</v>
      </c>
      <c r="L78" s="321"/>
    </row>
    <row r="79" spans="1:13" s="322" customFormat="1" ht="26.25" customHeight="1" x14ac:dyDescent="0.25">
      <c r="A79" s="60">
        <v>74</v>
      </c>
      <c r="B79" s="57" t="s">
        <v>258</v>
      </c>
      <c r="C79" s="54" t="s">
        <v>250</v>
      </c>
      <c r="D79" s="59" t="s">
        <v>25</v>
      </c>
      <c r="E79" s="61" t="s">
        <v>251</v>
      </c>
      <c r="F79" s="110">
        <v>7396</v>
      </c>
      <c r="G79" s="55" t="s">
        <v>288</v>
      </c>
      <c r="H79" s="55" t="s">
        <v>33</v>
      </c>
      <c r="I79" s="55" t="s">
        <v>288</v>
      </c>
      <c r="J79" s="55" t="s">
        <v>24</v>
      </c>
      <c r="K79" s="59" t="s">
        <v>191</v>
      </c>
      <c r="L79" s="321"/>
    </row>
    <row r="80" spans="1:13" s="322" customFormat="1" ht="26.25" customHeight="1" x14ac:dyDescent="0.25">
      <c r="A80" s="60">
        <v>75</v>
      </c>
      <c r="B80" s="57" t="s">
        <v>261</v>
      </c>
      <c r="C80" s="62" t="s">
        <v>99</v>
      </c>
      <c r="D80" s="55" t="s">
        <v>25</v>
      </c>
      <c r="E80" s="56" t="s">
        <v>205</v>
      </c>
      <c r="F80" s="54" t="s">
        <v>206</v>
      </c>
      <c r="G80" s="55" t="s">
        <v>102</v>
      </c>
      <c r="H80" s="55" t="s">
        <v>104</v>
      </c>
      <c r="I80" s="55" t="s">
        <v>105</v>
      </c>
      <c r="J80" s="55" t="s">
        <v>24</v>
      </c>
      <c r="K80" s="55" t="s">
        <v>191</v>
      </c>
      <c r="L80" s="321"/>
    </row>
    <row r="81" spans="1:13" s="322" customFormat="1" ht="26.25" customHeight="1" x14ac:dyDescent="0.25">
      <c r="A81" s="60">
        <v>76</v>
      </c>
      <c r="B81" s="56" t="s">
        <v>252</v>
      </c>
      <c r="C81" s="54" t="s">
        <v>253</v>
      </c>
      <c r="D81" s="55">
        <v>1</v>
      </c>
      <c r="E81" s="56" t="s">
        <v>254</v>
      </c>
      <c r="F81" s="54" t="s">
        <v>255</v>
      </c>
      <c r="G81" s="55" t="s">
        <v>288</v>
      </c>
      <c r="H81" s="55" t="s">
        <v>129</v>
      </c>
      <c r="I81" s="55" t="s">
        <v>288</v>
      </c>
      <c r="J81" s="55" t="s">
        <v>24</v>
      </c>
      <c r="K81" s="55" t="s">
        <v>191</v>
      </c>
    </row>
    <row r="82" spans="1:13" s="322" customFormat="1" ht="26.25" customHeight="1" x14ac:dyDescent="0.25">
      <c r="A82" s="60">
        <v>77</v>
      </c>
      <c r="B82" s="57" t="s">
        <v>261</v>
      </c>
      <c r="C82" s="62" t="s">
        <v>99</v>
      </c>
      <c r="D82" s="55" t="s">
        <v>25</v>
      </c>
      <c r="E82" s="56" t="s">
        <v>100</v>
      </c>
      <c r="F82" s="54" t="s">
        <v>101</v>
      </c>
      <c r="G82" s="55" t="s">
        <v>102</v>
      </c>
      <c r="H82" s="55" t="s">
        <v>104</v>
      </c>
      <c r="I82" s="55" t="s">
        <v>105</v>
      </c>
      <c r="J82" s="55" t="s">
        <v>24</v>
      </c>
      <c r="K82" s="55" t="s">
        <v>191</v>
      </c>
      <c r="L82" s="321"/>
    </row>
    <row r="83" spans="1:13" s="322" customFormat="1" ht="26.25" customHeight="1" x14ac:dyDescent="0.25">
      <c r="A83" s="60">
        <v>78</v>
      </c>
      <c r="B83" s="57" t="s">
        <v>262</v>
      </c>
      <c r="C83" s="62" t="s">
        <v>109</v>
      </c>
      <c r="D83" s="55" t="s">
        <v>25</v>
      </c>
      <c r="E83" s="61" t="s">
        <v>120</v>
      </c>
      <c r="F83" s="54" t="s">
        <v>119</v>
      </c>
      <c r="G83" s="55" t="s">
        <v>102</v>
      </c>
      <c r="H83" s="55" t="s">
        <v>104</v>
      </c>
      <c r="I83" s="55" t="s">
        <v>105</v>
      </c>
      <c r="J83" s="55" t="s">
        <v>24</v>
      </c>
      <c r="K83" s="55" t="s">
        <v>191</v>
      </c>
    </row>
    <row r="84" spans="1:13" s="322" customFormat="1" ht="26.25" customHeight="1" x14ac:dyDescent="0.25">
      <c r="A84" s="60">
        <v>79</v>
      </c>
      <c r="B84" s="56" t="s">
        <v>106</v>
      </c>
      <c r="C84" s="110">
        <v>59498</v>
      </c>
      <c r="D84" s="60" t="s">
        <v>25</v>
      </c>
      <c r="E84" s="61" t="s">
        <v>201</v>
      </c>
      <c r="F84" s="58" t="s">
        <v>202</v>
      </c>
      <c r="G84" s="59" t="s">
        <v>200</v>
      </c>
      <c r="H84" s="59" t="s">
        <v>33</v>
      </c>
      <c r="I84" s="55" t="s">
        <v>288</v>
      </c>
      <c r="J84" s="55" t="s">
        <v>24</v>
      </c>
      <c r="K84" s="55" t="s">
        <v>191</v>
      </c>
      <c r="L84" s="326"/>
    </row>
    <row r="85" spans="1:13" s="324" customFormat="1" ht="26.25" customHeight="1" x14ac:dyDescent="0.25">
      <c r="A85" s="60">
        <v>80</v>
      </c>
      <c r="B85" s="56" t="s">
        <v>259</v>
      </c>
      <c r="C85" s="58" t="s">
        <v>204</v>
      </c>
      <c r="D85" s="59">
        <v>1</v>
      </c>
      <c r="E85" s="61" t="s">
        <v>199</v>
      </c>
      <c r="F85" s="58" t="s">
        <v>71</v>
      </c>
      <c r="G85" s="59" t="s">
        <v>127</v>
      </c>
      <c r="H85" s="59" t="s">
        <v>33</v>
      </c>
      <c r="I85" s="55" t="s">
        <v>288</v>
      </c>
      <c r="J85" s="55" t="s">
        <v>24</v>
      </c>
      <c r="K85" s="59" t="s">
        <v>191</v>
      </c>
      <c r="L85" s="322"/>
      <c r="M85" s="322"/>
    </row>
    <row r="86" spans="1:13" s="324" customFormat="1" ht="26.25" customHeight="1" x14ac:dyDescent="0.25">
      <c r="A86" s="60">
        <v>81</v>
      </c>
      <c r="B86" s="56" t="s">
        <v>438</v>
      </c>
      <c r="C86" s="54" t="s">
        <v>188</v>
      </c>
      <c r="D86" s="55" t="s">
        <v>25</v>
      </c>
      <c r="E86" s="69" t="s">
        <v>186</v>
      </c>
      <c r="F86" s="54" t="s">
        <v>187</v>
      </c>
      <c r="G86" s="55" t="s">
        <v>18</v>
      </c>
      <c r="H86" s="55" t="s">
        <v>148</v>
      </c>
      <c r="I86" s="55" t="s">
        <v>18</v>
      </c>
      <c r="J86" s="55" t="s">
        <v>24</v>
      </c>
      <c r="K86" s="55" t="s">
        <v>191</v>
      </c>
    </row>
    <row r="87" spans="1:13" s="324" customFormat="1" ht="26.25" customHeight="1" x14ac:dyDescent="0.25">
      <c r="A87" s="60">
        <v>82</v>
      </c>
      <c r="B87" s="56" t="s">
        <v>481</v>
      </c>
      <c r="C87" s="54" t="s">
        <v>482</v>
      </c>
      <c r="D87" s="55" t="s">
        <v>25</v>
      </c>
      <c r="E87" s="61" t="s">
        <v>483</v>
      </c>
      <c r="F87" s="54" t="s">
        <v>484</v>
      </c>
      <c r="G87" s="55" t="s">
        <v>485</v>
      </c>
      <c r="H87" s="55" t="s">
        <v>478</v>
      </c>
      <c r="I87" s="55" t="s">
        <v>288</v>
      </c>
      <c r="J87" s="55" t="s">
        <v>24</v>
      </c>
      <c r="K87" s="55" t="s">
        <v>486</v>
      </c>
    </row>
    <row r="88" spans="1:13" s="322" customFormat="1" ht="26.25" customHeight="1" x14ac:dyDescent="0.25">
      <c r="A88" s="60">
        <v>83</v>
      </c>
      <c r="B88" s="56" t="s">
        <v>63</v>
      </c>
      <c r="C88" s="54" t="s">
        <v>68</v>
      </c>
      <c r="D88" s="55" t="s">
        <v>7</v>
      </c>
      <c r="E88" s="61" t="s">
        <v>70</v>
      </c>
      <c r="F88" s="54" t="s">
        <v>66</v>
      </c>
      <c r="G88" s="55" t="s">
        <v>67</v>
      </c>
      <c r="H88" s="55" t="s">
        <v>148</v>
      </c>
      <c r="I88" s="55" t="s">
        <v>18</v>
      </c>
      <c r="J88" s="55" t="s">
        <v>24</v>
      </c>
      <c r="K88" s="55" t="s">
        <v>182</v>
      </c>
      <c r="L88" s="321"/>
    </row>
    <row r="89" spans="1:13" s="322" customFormat="1" ht="26.25" customHeight="1" x14ac:dyDescent="0.25">
      <c r="A89" s="60">
        <v>84</v>
      </c>
      <c r="B89" s="56" t="s">
        <v>507</v>
      </c>
      <c r="C89" s="54" t="s">
        <v>508</v>
      </c>
      <c r="D89" s="55">
        <v>3</v>
      </c>
      <c r="E89" s="61" t="s">
        <v>590</v>
      </c>
      <c r="F89" s="54" t="s">
        <v>589</v>
      </c>
      <c r="G89" s="55" t="s">
        <v>561</v>
      </c>
      <c r="H89" s="55" t="s">
        <v>496</v>
      </c>
      <c r="I89" s="55" t="s">
        <v>493</v>
      </c>
      <c r="J89" s="55" t="s">
        <v>24</v>
      </c>
      <c r="K89" s="55" t="s">
        <v>182</v>
      </c>
      <c r="L89" s="321"/>
    </row>
    <row r="90" spans="1:13" s="322" customFormat="1" ht="26.25" customHeight="1" x14ac:dyDescent="0.25">
      <c r="A90" s="60">
        <v>85</v>
      </c>
      <c r="B90" s="111" t="s">
        <v>494</v>
      </c>
      <c r="C90" s="54" t="s">
        <v>495</v>
      </c>
      <c r="D90" s="55" t="s">
        <v>6</v>
      </c>
      <c r="E90" s="61" t="s">
        <v>586</v>
      </c>
      <c r="F90" s="54" t="s">
        <v>587</v>
      </c>
      <c r="G90" s="55" t="s">
        <v>588</v>
      </c>
      <c r="H90" s="55" t="s">
        <v>496</v>
      </c>
      <c r="I90" s="55" t="s">
        <v>493</v>
      </c>
      <c r="J90" s="55" t="s">
        <v>24</v>
      </c>
      <c r="K90" s="55" t="s">
        <v>182</v>
      </c>
      <c r="L90" s="323"/>
      <c r="M90" s="321"/>
    </row>
    <row r="91" spans="1:13" s="322" customFormat="1" ht="26.25" customHeight="1" x14ac:dyDescent="0.25">
      <c r="A91" s="60">
        <v>86</v>
      </c>
      <c r="B91" s="57" t="s">
        <v>266</v>
      </c>
      <c r="C91" s="54" t="s">
        <v>369</v>
      </c>
      <c r="D91" s="55" t="s">
        <v>7</v>
      </c>
      <c r="E91" s="56" t="s">
        <v>370</v>
      </c>
      <c r="F91" s="54" t="s">
        <v>371</v>
      </c>
      <c r="G91" s="55" t="s">
        <v>372</v>
      </c>
      <c r="H91" s="55" t="s">
        <v>113</v>
      </c>
      <c r="I91" s="55" t="s">
        <v>105</v>
      </c>
      <c r="J91" s="55" t="s">
        <v>24</v>
      </c>
      <c r="K91" s="55" t="s">
        <v>182</v>
      </c>
    </row>
    <row r="92" spans="1:13" s="322" customFormat="1" ht="26.25" customHeight="1" x14ac:dyDescent="0.25">
      <c r="A92" s="60">
        <v>87</v>
      </c>
      <c r="B92" s="57" t="s">
        <v>310</v>
      </c>
      <c r="C92" s="54" t="s">
        <v>309</v>
      </c>
      <c r="D92" s="55" t="s">
        <v>7</v>
      </c>
      <c r="E92" s="61" t="s">
        <v>317</v>
      </c>
      <c r="F92" s="54" t="s">
        <v>318</v>
      </c>
      <c r="G92" s="55" t="s">
        <v>306</v>
      </c>
      <c r="H92" s="55" t="s">
        <v>33</v>
      </c>
      <c r="I92" s="55" t="s">
        <v>288</v>
      </c>
      <c r="J92" s="55" t="s">
        <v>24</v>
      </c>
      <c r="K92" s="55" t="s">
        <v>182</v>
      </c>
    </row>
    <row r="93" spans="1:13" s="324" customFormat="1" ht="26.25" customHeight="1" x14ac:dyDescent="0.25">
      <c r="A93" s="60">
        <v>88</v>
      </c>
      <c r="B93" s="56" t="s">
        <v>152</v>
      </c>
      <c r="C93" s="110">
        <v>47404</v>
      </c>
      <c r="D93" s="60">
        <v>2</v>
      </c>
      <c r="E93" s="56" t="s">
        <v>158</v>
      </c>
      <c r="F93" s="54" t="s">
        <v>151</v>
      </c>
      <c r="G93" s="55" t="s">
        <v>178</v>
      </c>
      <c r="H93" s="55" t="s">
        <v>512</v>
      </c>
      <c r="I93" s="55" t="s">
        <v>493</v>
      </c>
      <c r="J93" s="55" t="s">
        <v>24</v>
      </c>
      <c r="K93" s="55" t="s">
        <v>182</v>
      </c>
    </row>
    <row r="94" spans="1:13" s="322" customFormat="1" ht="26.25" customHeight="1" x14ac:dyDescent="0.25">
      <c r="A94" s="60">
        <v>89</v>
      </c>
      <c r="B94" s="61" t="s">
        <v>61</v>
      </c>
      <c r="C94" s="54" t="s">
        <v>32</v>
      </c>
      <c r="D94" s="55" t="s">
        <v>25</v>
      </c>
      <c r="E94" s="61" t="s">
        <v>278</v>
      </c>
      <c r="F94" s="54" t="s">
        <v>279</v>
      </c>
      <c r="G94" s="55" t="s">
        <v>16</v>
      </c>
      <c r="H94" s="55" t="s">
        <v>353</v>
      </c>
      <c r="I94" s="55" t="s">
        <v>31</v>
      </c>
      <c r="J94" s="55" t="s">
        <v>26</v>
      </c>
      <c r="K94" s="55" t="s">
        <v>182</v>
      </c>
    </row>
    <row r="95" spans="1:13" s="322" customFormat="1" ht="26.25" customHeight="1" x14ac:dyDescent="0.25">
      <c r="A95" s="60">
        <v>90</v>
      </c>
      <c r="B95" s="61" t="s">
        <v>347</v>
      </c>
      <c r="C95" s="54" t="s">
        <v>351</v>
      </c>
      <c r="D95" s="55">
        <v>1</v>
      </c>
      <c r="E95" s="61" t="s">
        <v>356</v>
      </c>
      <c r="F95" s="54" t="s">
        <v>360</v>
      </c>
      <c r="G95" s="55" t="s">
        <v>362</v>
      </c>
      <c r="H95" s="55" t="s">
        <v>353</v>
      </c>
      <c r="I95" s="55" t="s">
        <v>31</v>
      </c>
      <c r="J95" s="55" t="s">
        <v>26</v>
      </c>
      <c r="K95" s="55" t="s">
        <v>182</v>
      </c>
    </row>
    <row r="96" spans="1:13" s="322" customFormat="1" ht="26.25" customHeight="1" x14ac:dyDescent="0.25">
      <c r="A96" s="60">
        <v>91</v>
      </c>
      <c r="B96" s="61" t="s">
        <v>347</v>
      </c>
      <c r="C96" s="54" t="s">
        <v>351</v>
      </c>
      <c r="D96" s="55">
        <v>1</v>
      </c>
      <c r="E96" s="61" t="s">
        <v>357</v>
      </c>
      <c r="F96" s="54" t="s">
        <v>361</v>
      </c>
      <c r="G96" s="55" t="s">
        <v>16</v>
      </c>
      <c r="H96" s="55" t="s">
        <v>353</v>
      </c>
      <c r="I96" s="55" t="s">
        <v>31</v>
      </c>
      <c r="J96" s="55" t="s">
        <v>26</v>
      </c>
      <c r="K96" s="55" t="s">
        <v>182</v>
      </c>
    </row>
    <row r="97" spans="1:13" s="322" customFormat="1" ht="26.25" customHeight="1" x14ac:dyDescent="0.25">
      <c r="A97" s="60">
        <v>92</v>
      </c>
      <c r="B97" s="56" t="s">
        <v>285</v>
      </c>
      <c r="C97" s="54" t="s">
        <v>283</v>
      </c>
      <c r="D97" s="55">
        <v>3</v>
      </c>
      <c r="E97" s="56" t="s">
        <v>256</v>
      </c>
      <c r="F97" s="54" t="s">
        <v>255</v>
      </c>
      <c r="G97" s="55" t="s">
        <v>288</v>
      </c>
      <c r="H97" s="55" t="s">
        <v>129</v>
      </c>
      <c r="I97" s="55" t="s">
        <v>288</v>
      </c>
      <c r="J97" s="55" t="s">
        <v>24</v>
      </c>
      <c r="K97" s="55" t="s">
        <v>182</v>
      </c>
    </row>
    <row r="98" spans="1:13" s="324" customFormat="1" ht="26.25" customHeight="1" x14ac:dyDescent="0.25">
      <c r="A98" s="60">
        <v>93</v>
      </c>
      <c r="B98" s="56" t="s">
        <v>260</v>
      </c>
      <c r="C98" s="58" t="s">
        <v>11</v>
      </c>
      <c r="D98" s="59">
        <v>1</v>
      </c>
      <c r="E98" s="61" t="s">
        <v>201</v>
      </c>
      <c r="F98" s="58" t="s">
        <v>202</v>
      </c>
      <c r="G98" s="59" t="s">
        <v>200</v>
      </c>
      <c r="H98" s="59" t="s">
        <v>33</v>
      </c>
      <c r="I98" s="55" t="s">
        <v>288</v>
      </c>
      <c r="J98" s="55" t="s">
        <v>24</v>
      </c>
      <c r="K98" s="59" t="s">
        <v>182</v>
      </c>
      <c r="L98" s="322"/>
      <c r="M98" s="322"/>
    </row>
    <row r="99" spans="1:13" s="322" customFormat="1" ht="26.25" customHeight="1" x14ac:dyDescent="0.25">
      <c r="A99" s="60">
        <v>94</v>
      </c>
      <c r="B99" s="56" t="s">
        <v>426</v>
      </c>
      <c r="C99" s="54" t="s">
        <v>11</v>
      </c>
      <c r="D99" s="55" t="s">
        <v>6</v>
      </c>
      <c r="E99" s="61" t="s">
        <v>434</v>
      </c>
      <c r="F99" s="54" t="s">
        <v>435</v>
      </c>
      <c r="G99" s="55" t="s">
        <v>288</v>
      </c>
      <c r="H99" s="55" t="s">
        <v>431</v>
      </c>
      <c r="I99" s="55" t="s">
        <v>432</v>
      </c>
      <c r="J99" s="55" t="s">
        <v>24</v>
      </c>
      <c r="K99" s="55" t="s">
        <v>182</v>
      </c>
      <c r="L99" s="321"/>
    </row>
    <row r="100" spans="1:13" s="322" customFormat="1" ht="26.25" customHeight="1" x14ac:dyDescent="0.25">
      <c r="A100" s="60">
        <v>95</v>
      </c>
      <c r="B100" s="56" t="s">
        <v>88</v>
      </c>
      <c r="C100" s="62" t="s">
        <v>89</v>
      </c>
      <c r="D100" s="55" t="s">
        <v>6</v>
      </c>
      <c r="E100" s="69" t="s">
        <v>94</v>
      </c>
      <c r="F100" s="54" t="s">
        <v>90</v>
      </c>
      <c r="G100" s="55" t="s">
        <v>91</v>
      </c>
      <c r="H100" s="55" t="s">
        <v>148</v>
      </c>
      <c r="I100" s="55" t="s">
        <v>18</v>
      </c>
      <c r="J100" s="55" t="s">
        <v>24</v>
      </c>
      <c r="K100" s="55" t="s">
        <v>183</v>
      </c>
    </row>
    <row r="101" spans="1:13" s="322" customFormat="1" ht="26.25" customHeight="1" x14ac:dyDescent="0.25">
      <c r="A101" s="60">
        <v>96</v>
      </c>
      <c r="B101" s="57" t="s">
        <v>320</v>
      </c>
      <c r="C101" s="54" t="s">
        <v>326</v>
      </c>
      <c r="D101" s="55">
        <v>1</v>
      </c>
      <c r="E101" s="61" t="s">
        <v>340</v>
      </c>
      <c r="F101" s="54" t="s">
        <v>337</v>
      </c>
      <c r="G101" s="55" t="s">
        <v>331</v>
      </c>
      <c r="H101" s="55" t="s">
        <v>329</v>
      </c>
      <c r="I101" s="55" t="s">
        <v>24</v>
      </c>
      <c r="J101" s="55" t="s">
        <v>24</v>
      </c>
      <c r="K101" s="55" t="s">
        <v>334</v>
      </c>
    </row>
    <row r="102" spans="1:13" s="322" customFormat="1" ht="26.25" customHeight="1" x14ac:dyDescent="0.25">
      <c r="A102" s="60">
        <v>97</v>
      </c>
      <c r="B102" s="57" t="s">
        <v>322</v>
      </c>
      <c r="C102" s="54" t="s">
        <v>328</v>
      </c>
      <c r="D102" s="55">
        <v>1</v>
      </c>
      <c r="E102" s="61" t="s">
        <v>340</v>
      </c>
      <c r="F102" s="54" t="s">
        <v>337</v>
      </c>
      <c r="G102" s="55" t="s">
        <v>331</v>
      </c>
      <c r="H102" s="55" t="s">
        <v>329</v>
      </c>
      <c r="I102" s="55" t="s">
        <v>24</v>
      </c>
      <c r="J102" s="55" t="s">
        <v>24</v>
      </c>
      <c r="K102" s="55" t="s">
        <v>334</v>
      </c>
    </row>
    <row r="103" spans="1:13" s="322" customFormat="1" ht="26.25" customHeight="1" x14ac:dyDescent="0.25">
      <c r="A103" s="60">
        <v>98</v>
      </c>
      <c r="B103" s="57" t="s">
        <v>319</v>
      </c>
      <c r="C103" s="54" t="s">
        <v>325</v>
      </c>
      <c r="D103" s="55">
        <v>1</v>
      </c>
      <c r="E103" s="61" t="s">
        <v>335</v>
      </c>
      <c r="F103" s="54" t="s">
        <v>336</v>
      </c>
      <c r="G103" s="55" t="s">
        <v>330</v>
      </c>
      <c r="H103" s="55" t="s">
        <v>329</v>
      </c>
      <c r="I103" s="55" t="s">
        <v>24</v>
      </c>
      <c r="J103" s="55" t="s">
        <v>24</v>
      </c>
      <c r="K103" s="55" t="s">
        <v>303</v>
      </c>
    </row>
    <row r="104" spans="1:13" s="322" customFormat="1" ht="26.25" customHeight="1" x14ac:dyDescent="0.25">
      <c r="A104" s="60">
        <v>99</v>
      </c>
      <c r="B104" s="57" t="s">
        <v>323</v>
      </c>
      <c r="C104" s="54" t="s">
        <v>343</v>
      </c>
      <c r="D104" s="55">
        <v>1</v>
      </c>
      <c r="E104" s="61" t="s">
        <v>341</v>
      </c>
      <c r="F104" s="54" t="s">
        <v>339</v>
      </c>
      <c r="G104" s="55" t="s">
        <v>333</v>
      </c>
      <c r="H104" s="55" t="s">
        <v>329</v>
      </c>
      <c r="I104" s="55" t="s">
        <v>24</v>
      </c>
      <c r="J104" s="55" t="s">
        <v>24</v>
      </c>
      <c r="K104" s="55" t="s">
        <v>303</v>
      </c>
    </row>
    <row r="105" spans="1:13" s="322" customFormat="1" ht="26.25" customHeight="1" x14ac:dyDescent="0.25">
      <c r="A105" s="60">
        <v>100</v>
      </c>
      <c r="B105" s="72" t="s">
        <v>324</v>
      </c>
      <c r="C105" s="103" t="s">
        <v>344</v>
      </c>
      <c r="D105" s="66">
        <v>1</v>
      </c>
      <c r="E105" s="61" t="s">
        <v>335</v>
      </c>
      <c r="F105" s="54" t="s">
        <v>336</v>
      </c>
      <c r="G105" s="55" t="s">
        <v>330</v>
      </c>
      <c r="H105" s="55" t="s">
        <v>329</v>
      </c>
      <c r="I105" s="55" t="s">
        <v>24</v>
      </c>
      <c r="J105" s="55" t="s">
        <v>24</v>
      </c>
      <c r="K105" s="55" t="s">
        <v>303</v>
      </c>
    </row>
    <row r="106" spans="1:13" s="324" customFormat="1" ht="26.25" customHeight="1" x14ac:dyDescent="0.25">
      <c r="A106" s="60">
        <v>101</v>
      </c>
      <c r="B106" s="101" t="s">
        <v>292</v>
      </c>
      <c r="C106" s="112" t="s">
        <v>311</v>
      </c>
      <c r="D106" s="113" t="s">
        <v>25</v>
      </c>
      <c r="E106" s="61" t="s">
        <v>298</v>
      </c>
      <c r="F106" s="58" t="s">
        <v>299</v>
      </c>
      <c r="G106" s="59" t="s">
        <v>296</v>
      </c>
      <c r="H106" s="59" t="s">
        <v>297</v>
      </c>
      <c r="I106" s="55" t="s">
        <v>82</v>
      </c>
      <c r="J106" s="55" t="s">
        <v>24</v>
      </c>
      <c r="K106" s="59" t="s">
        <v>303</v>
      </c>
      <c r="L106" s="322"/>
      <c r="M106" s="322"/>
    </row>
    <row r="107" spans="1:13" s="322" customFormat="1" ht="26.25" customHeight="1" x14ac:dyDescent="0.25">
      <c r="A107" s="60">
        <v>102</v>
      </c>
      <c r="B107" s="101" t="s">
        <v>505</v>
      </c>
      <c r="C107" s="103" t="s">
        <v>506</v>
      </c>
      <c r="D107" s="66">
        <v>3</v>
      </c>
      <c r="E107" s="61" t="s">
        <v>62</v>
      </c>
      <c r="F107" s="54" t="s">
        <v>17</v>
      </c>
      <c r="G107" s="55" t="s">
        <v>561</v>
      </c>
      <c r="H107" s="55" t="s">
        <v>496</v>
      </c>
      <c r="I107" s="55" t="s">
        <v>493</v>
      </c>
      <c r="J107" s="55" t="s">
        <v>24</v>
      </c>
      <c r="K107" s="55" t="s">
        <v>153</v>
      </c>
      <c r="L107" s="321"/>
    </row>
    <row r="108" spans="1:13" s="322" customFormat="1" ht="26.25" customHeight="1" x14ac:dyDescent="0.25">
      <c r="A108" s="60">
        <v>103</v>
      </c>
      <c r="B108" s="72" t="s">
        <v>269</v>
      </c>
      <c r="C108" s="103" t="s">
        <v>11</v>
      </c>
      <c r="D108" s="66" t="s">
        <v>203</v>
      </c>
      <c r="E108" s="56" t="s">
        <v>370</v>
      </c>
      <c r="F108" s="54" t="s">
        <v>371</v>
      </c>
      <c r="G108" s="55" t="s">
        <v>372</v>
      </c>
      <c r="H108" s="55"/>
      <c r="I108" s="55" t="s">
        <v>105</v>
      </c>
      <c r="J108" s="55" t="s">
        <v>24</v>
      </c>
      <c r="K108" s="55" t="s">
        <v>153</v>
      </c>
    </row>
    <row r="109" spans="1:13" s="322" customFormat="1" ht="26.25" customHeight="1" x14ac:dyDescent="0.25">
      <c r="A109" s="60">
        <v>104</v>
      </c>
      <c r="B109" s="72" t="s">
        <v>269</v>
      </c>
      <c r="C109" s="103" t="s">
        <v>11</v>
      </c>
      <c r="D109" s="66" t="s">
        <v>203</v>
      </c>
      <c r="E109" s="56" t="s">
        <v>107</v>
      </c>
      <c r="F109" s="54" t="s">
        <v>108</v>
      </c>
      <c r="G109" s="55" t="s">
        <v>102</v>
      </c>
      <c r="H109" s="55"/>
      <c r="I109" s="55" t="s">
        <v>105</v>
      </c>
      <c r="J109" s="55" t="s">
        <v>24</v>
      </c>
      <c r="K109" s="55" t="s">
        <v>153</v>
      </c>
    </row>
    <row r="110" spans="1:13" s="322" customFormat="1" ht="26.25" customHeight="1" x14ac:dyDescent="0.25">
      <c r="A110" s="60">
        <v>105</v>
      </c>
      <c r="B110" s="72" t="s">
        <v>373</v>
      </c>
      <c r="C110" s="103" t="s">
        <v>374</v>
      </c>
      <c r="D110" s="66" t="s">
        <v>7</v>
      </c>
      <c r="E110" s="61" t="s">
        <v>270</v>
      </c>
      <c r="F110" s="54" t="s">
        <v>271</v>
      </c>
      <c r="G110" s="55" t="s">
        <v>102</v>
      </c>
      <c r="H110" s="55" t="s">
        <v>103</v>
      </c>
      <c r="I110" s="55" t="s">
        <v>105</v>
      </c>
      <c r="J110" s="55" t="s">
        <v>24</v>
      </c>
      <c r="K110" s="55" t="s">
        <v>153</v>
      </c>
    </row>
    <row r="111" spans="1:13" s="322" customFormat="1" ht="26.25" customHeight="1" x14ac:dyDescent="0.25">
      <c r="A111" s="60">
        <v>106</v>
      </c>
      <c r="B111" s="72" t="s">
        <v>273</v>
      </c>
      <c r="C111" s="103" t="s">
        <v>274</v>
      </c>
      <c r="D111" s="71" t="s">
        <v>6</v>
      </c>
      <c r="E111" s="61" t="s">
        <v>275</v>
      </c>
      <c r="F111" s="54" t="s">
        <v>276</v>
      </c>
      <c r="G111" s="55" t="s">
        <v>442</v>
      </c>
      <c r="H111" s="55" t="s">
        <v>148</v>
      </c>
      <c r="I111" s="55" t="s">
        <v>18</v>
      </c>
      <c r="J111" s="55" t="s">
        <v>24</v>
      </c>
      <c r="K111" s="55" t="s">
        <v>153</v>
      </c>
    </row>
    <row r="112" spans="1:13" s="322" customFormat="1" ht="26.25" customHeight="1" x14ac:dyDescent="0.25">
      <c r="A112" s="60">
        <v>107</v>
      </c>
      <c r="B112" s="72" t="s">
        <v>443</v>
      </c>
      <c r="C112" s="103" t="s">
        <v>11</v>
      </c>
      <c r="D112" s="71" t="s">
        <v>6</v>
      </c>
      <c r="E112" s="61" t="s">
        <v>444</v>
      </c>
      <c r="F112" s="54" t="s">
        <v>445</v>
      </c>
      <c r="G112" s="55" t="s">
        <v>446</v>
      </c>
      <c r="H112" s="55" t="s">
        <v>148</v>
      </c>
      <c r="I112" s="55" t="s">
        <v>18</v>
      </c>
      <c r="J112" s="55" t="s">
        <v>24</v>
      </c>
      <c r="K112" s="55" t="s">
        <v>153</v>
      </c>
    </row>
    <row r="113" spans="1:12" s="322" customFormat="1" ht="26.25" customHeight="1" x14ac:dyDescent="0.25">
      <c r="A113" s="60">
        <v>108</v>
      </c>
      <c r="B113" s="72" t="s">
        <v>447</v>
      </c>
      <c r="C113" s="103" t="s">
        <v>448</v>
      </c>
      <c r="D113" s="71" t="s">
        <v>6</v>
      </c>
      <c r="E113" s="61" t="s">
        <v>455</v>
      </c>
      <c r="F113" s="54" t="s">
        <v>456</v>
      </c>
      <c r="G113" s="55" t="s">
        <v>457</v>
      </c>
      <c r="H113" s="55" t="s">
        <v>148</v>
      </c>
      <c r="I113" s="55" t="s">
        <v>18</v>
      </c>
      <c r="J113" s="55" t="s">
        <v>24</v>
      </c>
      <c r="K113" s="55" t="s">
        <v>153</v>
      </c>
    </row>
    <row r="114" spans="1:12" s="322" customFormat="1" ht="26.25" customHeight="1" x14ac:dyDescent="0.25">
      <c r="A114" s="60">
        <v>109</v>
      </c>
      <c r="B114" s="101" t="s">
        <v>424</v>
      </c>
      <c r="C114" s="103" t="s">
        <v>125</v>
      </c>
      <c r="D114" s="66" t="s">
        <v>6</v>
      </c>
      <c r="E114" s="61" t="s">
        <v>429</v>
      </c>
      <c r="F114" s="54" t="s">
        <v>430</v>
      </c>
      <c r="G114" s="55" t="s">
        <v>288</v>
      </c>
      <c r="H114" s="55" t="s">
        <v>431</v>
      </c>
      <c r="I114" s="55" t="s">
        <v>432</v>
      </c>
      <c r="J114" s="55" t="s">
        <v>24</v>
      </c>
      <c r="K114" s="55" t="s">
        <v>433</v>
      </c>
      <c r="L114" s="321"/>
    </row>
    <row r="115" spans="1:12" s="322" customFormat="1" ht="26.25" customHeight="1" x14ac:dyDescent="0.25">
      <c r="A115" s="60">
        <v>110</v>
      </c>
      <c r="B115" s="101" t="s">
        <v>425</v>
      </c>
      <c r="C115" s="103" t="s">
        <v>437</v>
      </c>
      <c r="D115" s="66">
        <v>3</v>
      </c>
      <c r="E115" s="61" t="s">
        <v>429</v>
      </c>
      <c r="F115" s="54" t="s">
        <v>430</v>
      </c>
      <c r="G115" s="55" t="s">
        <v>288</v>
      </c>
      <c r="H115" s="55" t="s">
        <v>431</v>
      </c>
      <c r="I115" s="55" t="s">
        <v>432</v>
      </c>
      <c r="J115" s="55" t="s">
        <v>24</v>
      </c>
      <c r="K115" s="55" t="s">
        <v>433</v>
      </c>
      <c r="L115" s="321"/>
    </row>
    <row r="116" spans="1:12" s="322" customFormat="1" ht="26.25" customHeight="1" x14ac:dyDescent="0.25">
      <c r="A116" s="60">
        <v>111</v>
      </c>
      <c r="B116" s="101" t="s">
        <v>509</v>
      </c>
      <c r="C116" s="103" t="s">
        <v>510</v>
      </c>
      <c r="D116" s="66" t="s">
        <v>25</v>
      </c>
      <c r="E116" s="61" t="s">
        <v>586</v>
      </c>
      <c r="F116" s="54" t="s">
        <v>587</v>
      </c>
      <c r="G116" s="55" t="s">
        <v>588</v>
      </c>
      <c r="H116" s="55" t="s">
        <v>496</v>
      </c>
      <c r="I116" s="55" t="s">
        <v>493</v>
      </c>
      <c r="J116" s="55" t="s">
        <v>24</v>
      </c>
      <c r="K116" s="55" t="s">
        <v>531</v>
      </c>
      <c r="L116" s="321"/>
    </row>
    <row r="117" spans="1:12" s="322" customFormat="1" ht="26.25" customHeight="1" x14ac:dyDescent="0.25">
      <c r="A117" s="60">
        <v>112</v>
      </c>
      <c r="B117" s="101" t="s">
        <v>511</v>
      </c>
      <c r="C117" s="103" t="s">
        <v>38</v>
      </c>
      <c r="D117" s="55">
        <v>3</v>
      </c>
      <c r="E117" s="61" t="s">
        <v>62</v>
      </c>
      <c r="F117" s="54" t="s">
        <v>17</v>
      </c>
      <c r="G117" s="55" t="s">
        <v>561</v>
      </c>
      <c r="H117" s="55" t="s">
        <v>496</v>
      </c>
      <c r="I117" s="55" t="s">
        <v>493</v>
      </c>
      <c r="J117" s="55" t="s">
        <v>24</v>
      </c>
      <c r="K117" s="55" t="s">
        <v>531</v>
      </c>
      <c r="L117" s="321"/>
    </row>
    <row r="118" spans="1:12" x14ac:dyDescent="0.25">
      <c r="A118" s="21"/>
      <c r="C118" s="9"/>
      <c r="D118" s="21"/>
      <c r="F118" s="9"/>
    </row>
    <row r="119" spans="1:12" x14ac:dyDescent="0.25">
      <c r="B119" s="5" t="s">
        <v>9</v>
      </c>
      <c r="C119" s="19"/>
      <c r="D119" s="13"/>
      <c r="E119" s="6"/>
      <c r="F119" s="22"/>
      <c r="G119" s="16" t="s">
        <v>280</v>
      </c>
      <c r="H119" s="16"/>
      <c r="I119" s="16"/>
      <c r="J119" s="16"/>
    </row>
    <row r="120" spans="1:12" x14ac:dyDescent="0.25">
      <c r="B120" s="7" t="s">
        <v>10</v>
      </c>
      <c r="C120" s="20"/>
      <c r="D120" s="12"/>
      <c r="E120" s="7"/>
      <c r="F120" s="20"/>
      <c r="G120" s="492" t="s">
        <v>36</v>
      </c>
      <c r="H120" s="492"/>
      <c r="I120" s="492"/>
      <c r="J120" s="33"/>
    </row>
    <row r="121" spans="1:12" x14ac:dyDescent="0.25">
      <c r="B121" s="7" t="s">
        <v>14</v>
      </c>
      <c r="C121" s="20"/>
      <c r="D121" s="12"/>
      <c r="E121" s="7"/>
      <c r="F121" s="20"/>
      <c r="G121" s="492" t="s">
        <v>103</v>
      </c>
      <c r="H121" s="492"/>
      <c r="I121" s="492"/>
      <c r="J121" s="33"/>
    </row>
  </sheetData>
  <sortState ref="A6:XFD117">
    <sortCondition ref="K6:K117"/>
  </sortState>
  <mergeCells count="6">
    <mergeCell ref="G120:I120"/>
    <mergeCell ref="G121:I121"/>
    <mergeCell ref="B1:K1"/>
    <mergeCell ref="B2:K2"/>
    <mergeCell ref="B3:K3"/>
    <mergeCell ref="I4:K4"/>
  </mergeCells>
  <conditionalFormatting sqref="C77:C78 C68:C72">
    <cfRule type="expression" dxfId="1" priority="21" stopIfTrue="1">
      <formula>$O68=2018</formula>
    </cfRule>
  </conditionalFormatting>
  <conditionalFormatting sqref="C73">
    <cfRule type="expression" dxfId="0" priority="1" stopIfTrue="1">
      <formula>$O73=2018</formula>
    </cfRule>
  </conditionalFormatting>
  <pageMargins left="0" right="0" top="0" bottom="0" header="0.31496062992125984" footer="0.31496062992125984"/>
  <pageSetup paperSize="9" scale="10" fitToHeight="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view="pageBreakPreview" topLeftCell="A2" zoomScale="90" zoomScaleNormal="100" zoomScaleSheetLayoutView="90" workbookViewId="0">
      <selection activeCell="A2" sqref="A2:J2"/>
    </sheetView>
  </sheetViews>
  <sheetFormatPr defaultRowHeight="15" x14ac:dyDescent="0.25"/>
  <cols>
    <col min="1" max="1" width="5.85546875" style="9" customWidth="1"/>
    <col min="2" max="2" width="17.28515625" style="9" customWidth="1"/>
    <col min="3" max="3" width="4.28515625" style="9" hidden="1" customWidth="1"/>
    <col min="4" max="4" width="38.140625" style="9" customWidth="1"/>
    <col min="5" max="5" width="3.7109375" style="9" hidden="1" customWidth="1"/>
    <col min="6" max="6" width="17.85546875" style="9" customWidth="1"/>
    <col min="7" max="8" width="9.28515625" style="9" customWidth="1"/>
    <col min="9" max="9" width="9" style="9" customWidth="1"/>
    <col min="10" max="10" width="9.5703125" style="9" customWidth="1"/>
    <col min="11" max="16384" width="9.140625" style="9"/>
  </cols>
  <sheetData>
    <row r="2" spans="1:10" s="37" customFormat="1" ht="53.25" customHeight="1" x14ac:dyDescent="0.25">
      <c r="A2" s="374" t="s">
        <v>218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ht="18.75" x14ac:dyDescent="0.3">
      <c r="A3" s="494" t="s">
        <v>0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s="37" customFormat="1" ht="27" customHeight="1" x14ac:dyDescent="0.25">
      <c r="A4" s="374" t="s">
        <v>232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s="37" customFormat="1" ht="27" customHeight="1" x14ac:dyDescent="0.25">
      <c r="A5" s="369" t="s">
        <v>233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1:10" ht="15.75" x14ac:dyDescent="0.25">
      <c r="A6" s="483" t="s">
        <v>221</v>
      </c>
      <c r="B6" s="483"/>
      <c r="C6" s="483"/>
      <c r="D6" s="483"/>
      <c r="E6" s="124"/>
      <c r="F6" s="38"/>
      <c r="G6" s="38"/>
      <c r="H6" s="339" t="s">
        <v>546</v>
      </c>
      <c r="I6" s="339"/>
      <c r="J6" s="339"/>
    </row>
    <row r="7" spans="1:10" ht="19.5" customHeight="1" x14ac:dyDescent="0.25">
      <c r="A7" s="373" t="s">
        <v>42</v>
      </c>
      <c r="B7" s="372" t="s">
        <v>2</v>
      </c>
      <c r="C7" s="372" t="s">
        <v>55</v>
      </c>
      <c r="D7" s="372" t="s">
        <v>4</v>
      </c>
      <c r="E7" s="372" t="s">
        <v>56</v>
      </c>
      <c r="F7" s="372" t="s">
        <v>57</v>
      </c>
      <c r="G7" s="478" t="s">
        <v>58</v>
      </c>
      <c r="H7" s="478" t="s">
        <v>59</v>
      </c>
      <c r="I7" s="478"/>
      <c r="J7" s="486" t="s">
        <v>45</v>
      </c>
    </row>
    <row r="8" spans="1:10" ht="16.5" customHeight="1" x14ac:dyDescent="0.25">
      <c r="A8" s="373"/>
      <c r="B8" s="372"/>
      <c r="C8" s="372"/>
      <c r="D8" s="372"/>
      <c r="E8" s="372"/>
      <c r="F8" s="372"/>
      <c r="G8" s="478"/>
      <c r="H8" s="478"/>
      <c r="I8" s="478"/>
      <c r="J8" s="486"/>
    </row>
    <row r="9" spans="1:10" ht="39" customHeight="1" x14ac:dyDescent="0.25">
      <c r="A9" s="39">
        <f>RANK(J9,J$9:J$23,0)</f>
        <v>1</v>
      </c>
      <c r="B9" s="56" t="s">
        <v>503</v>
      </c>
      <c r="C9" s="54" t="s">
        <v>504</v>
      </c>
      <c r="D9" s="61" t="s">
        <v>559</v>
      </c>
      <c r="E9" s="54" t="s">
        <v>560</v>
      </c>
      <c r="F9" s="55" t="s">
        <v>493</v>
      </c>
      <c r="G9" s="149"/>
      <c r="H9" s="149"/>
      <c r="I9" s="40"/>
      <c r="J9" s="40">
        <f t="shared" ref="J9:J23" si="0">H9+I9+G9</f>
        <v>0</v>
      </c>
    </row>
    <row r="10" spans="1:10" ht="39" customHeight="1" x14ac:dyDescent="0.25">
      <c r="A10" s="39">
        <f>RANK(J10,J$9:J$23,0)</f>
        <v>1</v>
      </c>
      <c r="B10" s="56" t="s">
        <v>515</v>
      </c>
      <c r="C10" s="54" t="s">
        <v>516</v>
      </c>
      <c r="D10" s="61" t="s">
        <v>62</v>
      </c>
      <c r="E10" s="54" t="s">
        <v>17</v>
      </c>
      <c r="F10" s="55" t="s">
        <v>493</v>
      </c>
      <c r="G10" s="149"/>
      <c r="H10" s="149"/>
      <c r="I10" s="40"/>
      <c r="J10" s="40">
        <f t="shared" si="0"/>
        <v>0</v>
      </c>
    </row>
    <row r="11" spans="1:10" ht="39" customHeight="1" x14ac:dyDescent="0.25">
      <c r="A11" s="39">
        <f>RANK(J11,J$9:J$23,0)</f>
        <v>1</v>
      </c>
      <c r="B11" s="56" t="s">
        <v>517</v>
      </c>
      <c r="C11" s="54" t="s">
        <v>518</v>
      </c>
      <c r="D11" s="61" t="s">
        <v>562</v>
      </c>
      <c r="E11" s="54" t="s">
        <v>563</v>
      </c>
      <c r="F11" s="55" t="s">
        <v>493</v>
      </c>
      <c r="G11" s="149"/>
      <c r="H11" s="149"/>
      <c r="I11" s="40"/>
      <c r="J11" s="40">
        <f t="shared" si="0"/>
        <v>0</v>
      </c>
    </row>
    <row r="12" spans="1:10" ht="39" customHeight="1" x14ac:dyDescent="0.25">
      <c r="A12" s="39">
        <f t="shared" ref="A12:A23" si="1">RANK(J12,J$9:J$23,0)</f>
        <v>1</v>
      </c>
      <c r="B12" s="56" t="s">
        <v>37</v>
      </c>
      <c r="C12" s="54" t="s">
        <v>41</v>
      </c>
      <c r="D12" s="67" t="s">
        <v>123</v>
      </c>
      <c r="E12" s="54" t="s">
        <v>40</v>
      </c>
      <c r="F12" s="55" t="s">
        <v>288</v>
      </c>
      <c r="G12" s="149"/>
      <c r="H12" s="149"/>
      <c r="I12" s="40"/>
      <c r="J12" s="40">
        <f t="shared" si="0"/>
        <v>0</v>
      </c>
    </row>
    <row r="13" spans="1:10" ht="39" customHeight="1" x14ac:dyDescent="0.25">
      <c r="A13" s="39">
        <f t="shared" si="1"/>
        <v>1</v>
      </c>
      <c r="B13" s="57" t="s">
        <v>264</v>
      </c>
      <c r="C13" s="62" t="s">
        <v>114</v>
      </c>
      <c r="D13" s="61" t="s">
        <v>208</v>
      </c>
      <c r="E13" s="54" t="s">
        <v>209</v>
      </c>
      <c r="F13" s="55" t="s">
        <v>105</v>
      </c>
      <c r="G13" s="149"/>
      <c r="H13" s="149"/>
      <c r="I13" s="40"/>
      <c r="J13" s="40">
        <f t="shared" si="0"/>
        <v>0</v>
      </c>
    </row>
    <row r="14" spans="1:10" ht="39" customHeight="1" x14ac:dyDescent="0.25">
      <c r="A14" s="39">
        <f t="shared" si="1"/>
        <v>1</v>
      </c>
      <c r="B14" s="111" t="s">
        <v>381</v>
      </c>
      <c r="C14" s="54" t="s">
        <v>11</v>
      </c>
      <c r="D14" s="56" t="s">
        <v>107</v>
      </c>
      <c r="E14" s="54" t="s">
        <v>108</v>
      </c>
      <c r="F14" s="55" t="s">
        <v>105</v>
      </c>
      <c r="G14" s="149"/>
      <c r="H14" s="149"/>
      <c r="I14" s="40"/>
      <c r="J14" s="40">
        <f t="shared" si="0"/>
        <v>0</v>
      </c>
    </row>
    <row r="15" spans="1:10" ht="39" customHeight="1" x14ac:dyDescent="0.25">
      <c r="A15" s="39">
        <f t="shared" si="1"/>
        <v>1</v>
      </c>
      <c r="B15" s="56" t="s">
        <v>192</v>
      </c>
      <c r="C15" s="54" t="s">
        <v>193</v>
      </c>
      <c r="D15" s="61" t="s">
        <v>194</v>
      </c>
      <c r="E15" s="54" t="s">
        <v>195</v>
      </c>
      <c r="F15" s="55" t="s">
        <v>198</v>
      </c>
      <c r="G15" s="149"/>
      <c r="H15" s="149"/>
      <c r="I15" s="40"/>
      <c r="J15" s="40">
        <f t="shared" si="0"/>
        <v>0</v>
      </c>
    </row>
    <row r="16" spans="1:10" ht="39" customHeight="1" x14ac:dyDescent="0.25">
      <c r="A16" s="39">
        <f t="shared" si="1"/>
        <v>1</v>
      </c>
      <c r="B16" s="56" t="s">
        <v>469</v>
      </c>
      <c r="C16" s="54" t="s">
        <v>470</v>
      </c>
      <c r="D16" s="61" t="s">
        <v>471</v>
      </c>
      <c r="E16" s="54" t="s">
        <v>472</v>
      </c>
      <c r="F16" s="55" t="s">
        <v>198</v>
      </c>
      <c r="G16" s="149"/>
      <c r="H16" s="149"/>
      <c r="I16" s="40"/>
      <c r="J16" s="40">
        <f t="shared" si="0"/>
        <v>0</v>
      </c>
    </row>
    <row r="17" spans="1:10" ht="39" customHeight="1" x14ac:dyDescent="0.25">
      <c r="A17" s="39">
        <f t="shared" si="1"/>
        <v>1</v>
      </c>
      <c r="B17" s="56" t="s">
        <v>479</v>
      </c>
      <c r="C17" s="54" t="s">
        <v>480</v>
      </c>
      <c r="D17" s="61" t="s">
        <v>483</v>
      </c>
      <c r="E17" s="54" t="s">
        <v>484</v>
      </c>
      <c r="F17" s="55" t="s">
        <v>31</v>
      </c>
      <c r="G17" s="149"/>
      <c r="H17" s="149"/>
      <c r="I17" s="40"/>
      <c r="J17" s="40">
        <f t="shared" si="0"/>
        <v>0</v>
      </c>
    </row>
    <row r="18" spans="1:10" ht="39" customHeight="1" x14ac:dyDescent="0.25">
      <c r="A18" s="39">
        <f t="shared" si="1"/>
        <v>1</v>
      </c>
      <c r="B18" s="57" t="s">
        <v>268</v>
      </c>
      <c r="C18" s="54" t="s">
        <v>11</v>
      </c>
      <c r="D18" s="56" t="s">
        <v>107</v>
      </c>
      <c r="E18" s="54" t="s">
        <v>108</v>
      </c>
      <c r="F18" s="55" t="s">
        <v>105</v>
      </c>
      <c r="G18" s="149"/>
      <c r="H18" s="149"/>
      <c r="I18" s="40"/>
      <c r="J18" s="40">
        <f t="shared" si="0"/>
        <v>0</v>
      </c>
    </row>
    <row r="19" spans="1:10" ht="39" customHeight="1" x14ac:dyDescent="0.25">
      <c r="A19" s="39">
        <f t="shared" si="1"/>
        <v>1</v>
      </c>
      <c r="B19" s="61" t="s">
        <v>345</v>
      </c>
      <c r="C19" s="54" t="s">
        <v>349</v>
      </c>
      <c r="D19" s="61" t="s">
        <v>354</v>
      </c>
      <c r="E19" s="54" t="s">
        <v>358</v>
      </c>
      <c r="F19" s="55" t="s">
        <v>31</v>
      </c>
      <c r="G19" s="149"/>
      <c r="H19" s="149"/>
      <c r="I19" s="40"/>
      <c r="J19" s="40">
        <f t="shared" si="0"/>
        <v>0</v>
      </c>
    </row>
    <row r="20" spans="1:10" ht="39" customHeight="1" x14ac:dyDescent="0.25">
      <c r="A20" s="39">
        <f t="shared" si="1"/>
        <v>1</v>
      </c>
      <c r="B20" s="61" t="s">
        <v>346</v>
      </c>
      <c r="C20" s="54" t="s">
        <v>350</v>
      </c>
      <c r="D20" s="61" t="s">
        <v>355</v>
      </c>
      <c r="E20" s="54" t="s">
        <v>359</v>
      </c>
      <c r="F20" s="55" t="s">
        <v>31</v>
      </c>
      <c r="G20" s="149"/>
      <c r="H20" s="149"/>
      <c r="I20" s="40"/>
      <c r="J20" s="40">
        <f t="shared" si="0"/>
        <v>0</v>
      </c>
    </row>
    <row r="21" spans="1:10" ht="39" customHeight="1" x14ac:dyDescent="0.25">
      <c r="A21" s="39">
        <f t="shared" si="1"/>
        <v>1</v>
      </c>
      <c r="B21" s="56" t="s">
        <v>286</v>
      </c>
      <c r="C21" s="54" t="s">
        <v>284</v>
      </c>
      <c r="D21" s="61" t="s">
        <v>289</v>
      </c>
      <c r="E21" s="54"/>
      <c r="F21" s="55" t="s">
        <v>288</v>
      </c>
      <c r="G21" s="149"/>
      <c r="H21" s="149"/>
      <c r="I21" s="40"/>
      <c r="J21" s="40">
        <f t="shared" si="0"/>
        <v>0</v>
      </c>
    </row>
    <row r="22" spans="1:10" ht="39" customHeight="1" x14ac:dyDescent="0.25">
      <c r="A22" s="39">
        <f t="shared" si="1"/>
        <v>1</v>
      </c>
      <c r="B22" s="56" t="s">
        <v>300</v>
      </c>
      <c r="C22" s="58" t="s">
        <v>312</v>
      </c>
      <c r="D22" s="61" t="s">
        <v>301</v>
      </c>
      <c r="E22" s="58" t="s">
        <v>302</v>
      </c>
      <c r="F22" s="55" t="s">
        <v>82</v>
      </c>
      <c r="G22" s="149"/>
      <c r="H22" s="149"/>
      <c r="I22" s="40"/>
      <c r="J22" s="40">
        <f t="shared" si="0"/>
        <v>0</v>
      </c>
    </row>
    <row r="23" spans="1:10" ht="39" customHeight="1" x14ac:dyDescent="0.25">
      <c r="A23" s="39">
        <f t="shared" si="1"/>
        <v>1</v>
      </c>
      <c r="B23" s="57" t="s">
        <v>454</v>
      </c>
      <c r="C23" s="54" t="s">
        <v>451</v>
      </c>
      <c r="D23" s="61" t="s">
        <v>459</v>
      </c>
      <c r="E23" s="54" t="s">
        <v>460</v>
      </c>
      <c r="F23" s="55" t="s">
        <v>18</v>
      </c>
      <c r="G23" s="149"/>
      <c r="H23" s="149"/>
      <c r="I23" s="40"/>
      <c r="J23" s="40">
        <f t="shared" si="0"/>
        <v>0</v>
      </c>
    </row>
    <row r="24" spans="1:10" ht="37.5" customHeight="1" x14ac:dyDescent="0.25">
      <c r="A24" s="41"/>
      <c r="B24" s="480" t="s">
        <v>9</v>
      </c>
      <c r="C24" s="480"/>
      <c r="D24" s="480"/>
      <c r="F24" s="37" t="s">
        <v>185</v>
      </c>
      <c r="I24" s="45"/>
      <c r="J24" s="45"/>
    </row>
    <row r="25" spans="1:10" ht="31.5" customHeight="1" x14ac:dyDescent="0.25">
      <c r="A25" s="41"/>
      <c r="B25" s="480" t="s">
        <v>10</v>
      </c>
      <c r="C25" s="480"/>
      <c r="D25" s="480"/>
      <c r="F25" s="37" t="s">
        <v>566</v>
      </c>
    </row>
    <row r="26" spans="1:10" ht="19.5" customHeight="1" x14ac:dyDescent="0.25">
      <c r="A26" s="41"/>
      <c r="B26" s="34"/>
      <c r="C26" s="24"/>
      <c r="D26" s="36"/>
      <c r="E26" s="24"/>
      <c r="F26" s="35"/>
      <c r="G26" s="42"/>
      <c r="H26" s="42"/>
      <c r="I26" s="42"/>
      <c r="J26" s="42"/>
    </row>
  </sheetData>
  <sortState ref="A9:XFD17">
    <sortCondition ref="A9:A17"/>
  </sortState>
  <mergeCells count="18">
    <mergeCell ref="B24:D24"/>
    <mergeCell ref="B25:D25"/>
    <mergeCell ref="H7:H8"/>
    <mergeCell ref="I7:I8"/>
    <mergeCell ref="G7:G8"/>
    <mergeCell ref="J7:J8"/>
    <mergeCell ref="A7:A8"/>
    <mergeCell ref="B7:B8"/>
    <mergeCell ref="C7:C8"/>
    <mergeCell ref="D7:D8"/>
    <mergeCell ref="E7:E8"/>
    <mergeCell ref="F7:F8"/>
    <mergeCell ref="A2:J2"/>
    <mergeCell ref="A3:J3"/>
    <mergeCell ref="A4:J4"/>
    <mergeCell ref="A6:D6"/>
    <mergeCell ref="H6:J6"/>
    <mergeCell ref="A5:J5"/>
  </mergeCells>
  <printOptions horizontalCentered="1"/>
  <pageMargins left="0" right="0" top="0.35433070866141736" bottom="0" header="0.31496062992125984" footer="0.31496062992125984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BreakPreview" topLeftCell="A13" zoomScale="90" zoomScaleNormal="80" zoomScaleSheetLayoutView="90" workbookViewId="0">
      <selection activeCell="O23" sqref="O23"/>
    </sheetView>
  </sheetViews>
  <sheetFormatPr defaultRowHeight="15" x14ac:dyDescent="0.25"/>
  <cols>
    <col min="1" max="2" width="6.28515625" style="9" customWidth="1"/>
    <col min="3" max="3" width="22.7109375" style="9" customWidth="1"/>
    <col min="4" max="4" width="2.85546875" style="9" hidden="1" customWidth="1"/>
    <col min="5" max="5" width="6.85546875" style="9" customWidth="1"/>
    <col min="6" max="6" width="36.140625" style="9" customWidth="1"/>
    <col min="7" max="7" width="6.28515625" style="9" hidden="1" customWidth="1"/>
    <col min="8" max="8" width="16.140625" style="9" hidden="1" customWidth="1"/>
    <col min="9" max="9" width="13.85546875" style="9" customWidth="1"/>
    <col min="10" max="10" width="17.85546875" style="9" customWidth="1"/>
    <col min="11" max="13" width="8.85546875" style="9" customWidth="1"/>
    <col min="14" max="14" width="4" style="9" customWidth="1"/>
    <col min="15" max="17" width="9.140625" style="9" customWidth="1"/>
    <col min="18" max="18" width="4" style="9" customWidth="1"/>
    <col min="19" max="21" width="9.28515625" style="9" customWidth="1"/>
    <col min="22" max="22" width="4" style="9" customWidth="1"/>
    <col min="23" max="25" width="9" style="9" customWidth="1"/>
    <col min="26" max="16384" width="9.140625" style="9"/>
  </cols>
  <sheetData>
    <row r="1" spans="1:25" ht="45" customHeight="1" x14ac:dyDescent="0.25"/>
    <row r="2" spans="1:25" s="46" customFormat="1" ht="18.75" x14ac:dyDescent="0.3">
      <c r="A2" s="374" t="s">
        <v>159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 s="46" customFormat="1" ht="18.75" x14ac:dyDescent="0.3">
      <c r="A3" s="387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</row>
    <row r="4" spans="1:25" s="46" customFormat="1" ht="18.75" x14ac:dyDescent="0.3">
      <c r="A4" s="388" t="s">
        <v>142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</row>
    <row r="5" spans="1:25" s="46" customFormat="1" ht="18.75" x14ac:dyDescent="0.3">
      <c r="A5" s="495" t="s">
        <v>177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</row>
    <row r="6" spans="1:25" s="46" customFormat="1" ht="18.75" x14ac:dyDescent="0.3">
      <c r="A6" s="351" t="s">
        <v>8</v>
      </c>
      <c r="B6" s="351"/>
      <c r="C6" s="351"/>
      <c r="D6" s="351"/>
      <c r="E6" s="351"/>
      <c r="F6" s="35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96" t="s">
        <v>175</v>
      </c>
      <c r="Y6" s="496"/>
    </row>
    <row r="7" spans="1:25" ht="15" customHeight="1" x14ac:dyDescent="0.25">
      <c r="A7" s="340" t="s">
        <v>42</v>
      </c>
      <c r="B7" s="340" t="s">
        <v>154</v>
      </c>
      <c r="C7" s="330" t="s">
        <v>2</v>
      </c>
      <c r="D7" s="330" t="s">
        <v>51</v>
      </c>
      <c r="E7" s="340" t="s">
        <v>3</v>
      </c>
      <c r="F7" s="330" t="s">
        <v>4</v>
      </c>
      <c r="G7" s="330" t="s">
        <v>51</v>
      </c>
      <c r="H7" s="330" t="s">
        <v>5</v>
      </c>
      <c r="I7" s="330" t="s">
        <v>22</v>
      </c>
      <c r="J7" s="500" t="s">
        <v>23</v>
      </c>
      <c r="K7" s="501" t="s">
        <v>69</v>
      </c>
      <c r="L7" s="502"/>
      <c r="M7" s="502"/>
      <c r="N7" s="503"/>
      <c r="O7" s="383" t="s">
        <v>49</v>
      </c>
      <c r="P7" s="383"/>
      <c r="Q7" s="383"/>
      <c r="R7" s="383"/>
      <c r="S7" s="383" t="s">
        <v>48</v>
      </c>
      <c r="T7" s="383"/>
      <c r="U7" s="383"/>
      <c r="V7" s="383"/>
      <c r="W7" s="497" t="s">
        <v>54</v>
      </c>
      <c r="X7" s="330" t="s">
        <v>73</v>
      </c>
      <c r="Y7" s="378" t="s">
        <v>45</v>
      </c>
    </row>
    <row r="8" spans="1:25" ht="40.5" customHeight="1" x14ac:dyDescent="0.25">
      <c r="A8" s="384"/>
      <c r="B8" s="341"/>
      <c r="C8" s="385"/>
      <c r="D8" s="331"/>
      <c r="E8" s="384"/>
      <c r="F8" s="385"/>
      <c r="G8" s="331"/>
      <c r="H8" s="385"/>
      <c r="I8" s="385"/>
      <c r="J8" s="385"/>
      <c r="K8" s="48" t="s">
        <v>54</v>
      </c>
      <c r="L8" s="28" t="s">
        <v>73</v>
      </c>
      <c r="M8" s="28" t="s">
        <v>43</v>
      </c>
      <c r="N8" s="27" t="s">
        <v>42</v>
      </c>
      <c r="O8" s="48" t="s">
        <v>54</v>
      </c>
      <c r="P8" s="28" t="s">
        <v>73</v>
      </c>
      <c r="Q8" s="28" t="s">
        <v>43</v>
      </c>
      <c r="R8" s="27" t="s">
        <v>42</v>
      </c>
      <c r="S8" s="48" t="s">
        <v>54</v>
      </c>
      <c r="T8" s="28" t="s">
        <v>73</v>
      </c>
      <c r="U8" s="28" t="s">
        <v>43</v>
      </c>
      <c r="V8" s="27" t="s">
        <v>42</v>
      </c>
      <c r="W8" s="498"/>
      <c r="X8" s="331"/>
      <c r="Y8" s="379"/>
    </row>
    <row r="9" spans="1:25" s="51" customFormat="1" ht="36.75" customHeight="1" x14ac:dyDescent="0.25">
      <c r="A9" s="49">
        <f t="shared" ref="A9:A14" si="0">RANK(Y9,Y$9:Y$14,0)</f>
        <v>1</v>
      </c>
      <c r="B9" s="86">
        <v>81</v>
      </c>
      <c r="C9" s="87" t="s">
        <v>173</v>
      </c>
      <c r="D9" s="88" t="s">
        <v>128</v>
      </c>
      <c r="E9" s="89" t="s">
        <v>35</v>
      </c>
      <c r="F9" s="91" t="s">
        <v>174</v>
      </c>
      <c r="G9" s="88" t="s">
        <v>130</v>
      </c>
      <c r="H9" s="89" t="s">
        <v>127</v>
      </c>
      <c r="I9" s="89" t="s">
        <v>127</v>
      </c>
      <c r="J9" s="89" t="s">
        <v>24</v>
      </c>
      <c r="K9" s="50">
        <v>68.25</v>
      </c>
      <c r="L9" s="40">
        <v>72</v>
      </c>
      <c r="M9" s="40">
        <f t="shared" ref="M9:M14" si="1">(K9+L9)/2</f>
        <v>70.125</v>
      </c>
      <c r="N9" s="105">
        <f t="shared" ref="N9:N14" si="2">RANK(M9,M$9:M$14,0)</f>
        <v>1</v>
      </c>
      <c r="O9" s="50">
        <v>66.25</v>
      </c>
      <c r="P9" s="40">
        <v>69</v>
      </c>
      <c r="Q9" s="40">
        <f t="shared" ref="Q9:Q14" si="3">(O9+P9)/2</f>
        <v>67.625</v>
      </c>
      <c r="R9" s="105">
        <f t="shared" ref="R9:R14" si="4">RANK(Q9,Q$9:Q$14,0)</f>
        <v>1</v>
      </c>
      <c r="S9" s="50">
        <v>67.25</v>
      </c>
      <c r="T9" s="40">
        <v>69</v>
      </c>
      <c r="U9" s="40">
        <f t="shared" ref="U9:U14" si="5">(S9+T9)/2</f>
        <v>68.125</v>
      </c>
      <c r="V9" s="105">
        <f t="shared" ref="V9:V14" si="6">RANK(U9,U$9:U$14,0)</f>
        <v>1</v>
      </c>
      <c r="W9" s="40">
        <f t="shared" ref="W9:Y14" si="7">(K9+O9+S9)/3</f>
        <v>67.25</v>
      </c>
      <c r="X9" s="40">
        <f t="shared" si="7"/>
        <v>70</v>
      </c>
      <c r="Y9" s="40">
        <f t="shared" si="7"/>
        <v>68.625</v>
      </c>
    </row>
    <row r="10" spans="1:25" s="51" customFormat="1" ht="36.75" customHeight="1" x14ac:dyDescent="0.25">
      <c r="A10" s="49">
        <f t="shared" si="0"/>
        <v>2</v>
      </c>
      <c r="B10" s="86">
        <v>13</v>
      </c>
      <c r="C10" s="90" t="s">
        <v>169</v>
      </c>
      <c r="D10" s="88" t="s">
        <v>28</v>
      </c>
      <c r="E10" s="89" t="s">
        <v>25</v>
      </c>
      <c r="F10" s="90" t="s">
        <v>170</v>
      </c>
      <c r="G10" s="88" t="s">
        <v>29</v>
      </c>
      <c r="H10" s="94" t="s">
        <v>147</v>
      </c>
      <c r="I10" s="89" t="s">
        <v>16</v>
      </c>
      <c r="J10" s="89" t="s">
        <v>26</v>
      </c>
      <c r="K10" s="50">
        <v>65</v>
      </c>
      <c r="L10" s="40">
        <v>68</v>
      </c>
      <c r="M10" s="40">
        <f t="shared" si="1"/>
        <v>66.5</v>
      </c>
      <c r="N10" s="105">
        <f t="shared" si="2"/>
        <v>3</v>
      </c>
      <c r="O10" s="50">
        <v>65.75</v>
      </c>
      <c r="P10" s="40">
        <v>67</v>
      </c>
      <c r="Q10" s="40">
        <f t="shared" si="3"/>
        <v>66.375</v>
      </c>
      <c r="R10" s="105">
        <f t="shared" si="4"/>
        <v>2</v>
      </c>
      <c r="S10" s="50">
        <v>66.5</v>
      </c>
      <c r="T10" s="40">
        <v>68</v>
      </c>
      <c r="U10" s="40">
        <f t="shared" si="5"/>
        <v>67.25</v>
      </c>
      <c r="V10" s="105">
        <f t="shared" si="6"/>
        <v>2</v>
      </c>
      <c r="W10" s="40">
        <f t="shared" si="7"/>
        <v>65.75</v>
      </c>
      <c r="X10" s="40">
        <f t="shared" si="7"/>
        <v>67.666666666666671</v>
      </c>
      <c r="Y10" s="40">
        <f t="shared" si="7"/>
        <v>66.708333333333329</v>
      </c>
    </row>
    <row r="11" spans="1:25" s="51" customFormat="1" ht="36.75" customHeight="1" x14ac:dyDescent="0.25">
      <c r="A11" s="49">
        <f t="shared" si="0"/>
        <v>3</v>
      </c>
      <c r="B11" s="86">
        <v>9</v>
      </c>
      <c r="C11" s="98" t="s">
        <v>167</v>
      </c>
      <c r="D11" s="99" t="s">
        <v>144</v>
      </c>
      <c r="E11" s="100" t="s">
        <v>25</v>
      </c>
      <c r="F11" s="96" t="s">
        <v>168</v>
      </c>
      <c r="G11" s="99" t="s">
        <v>145</v>
      </c>
      <c r="H11" s="100" t="s">
        <v>146</v>
      </c>
      <c r="I11" s="89" t="s">
        <v>24</v>
      </c>
      <c r="J11" s="89" t="s">
        <v>24</v>
      </c>
      <c r="K11" s="50">
        <v>65.75</v>
      </c>
      <c r="L11" s="40">
        <v>69</v>
      </c>
      <c r="M11" s="40">
        <f t="shared" si="1"/>
        <v>67.375</v>
      </c>
      <c r="N11" s="105">
        <f t="shared" si="2"/>
        <v>2</v>
      </c>
      <c r="O11" s="50">
        <v>64</v>
      </c>
      <c r="P11" s="40">
        <v>68</v>
      </c>
      <c r="Q11" s="40">
        <f t="shared" si="3"/>
        <v>66</v>
      </c>
      <c r="R11" s="105">
        <f t="shared" si="4"/>
        <v>3</v>
      </c>
      <c r="S11" s="50">
        <v>65.75</v>
      </c>
      <c r="T11" s="40">
        <v>67</v>
      </c>
      <c r="U11" s="40">
        <f t="shared" si="5"/>
        <v>66.375</v>
      </c>
      <c r="V11" s="105">
        <f t="shared" si="6"/>
        <v>3</v>
      </c>
      <c r="W11" s="40">
        <f t="shared" si="7"/>
        <v>65.166666666666671</v>
      </c>
      <c r="X11" s="40">
        <f t="shared" si="7"/>
        <v>68</v>
      </c>
      <c r="Y11" s="40">
        <f t="shared" si="7"/>
        <v>66.583333333333329</v>
      </c>
    </row>
    <row r="12" spans="1:25" s="51" customFormat="1" ht="36.75" customHeight="1" x14ac:dyDescent="0.25">
      <c r="A12" s="49">
        <f t="shared" si="0"/>
        <v>4</v>
      </c>
      <c r="B12" s="86">
        <v>61</v>
      </c>
      <c r="C12" s="92" t="s">
        <v>171</v>
      </c>
      <c r="D12" s="93" t="s">
        <v>95</v>
      </c>
      <c r="E12" s="94" t="s">
        <v>25</v>
      </c>
      <c r="F12" s="91" t="s">
        <v>172</v>
      </c>
      <c r="G12" s="95" t="s">
        <v>96</v>
      </c>
      <c r="H12" s="94" t="s">
        <v>97</v>
      </c>
      <c r="I12" s="89" t="s">
        <v>98</v>
      </c>
      <c r="J12" s="89" t="s">
        <v>150</v>
      </c>
      <c r="K12" s="50">
        <v>61.5</v>
      </c>
      <c r="L12" s="40">
        <v>67</v>
      </c>
      <c r="M12" s="40">
        <f t="shared" si="1"/>
        <v>64.25</v>
      </c>
      <c r="N12" s="105">
        <f t="shared" si="2"/>
        <v>4</v>
      </c>
      <c r="O12" s="50">
        <v>61</v>
      </c>
      <c r="P12" s="40">
        <v>66</v>
      </c>
      <c r="Q12" s="40">
        <f t="shared" si="3"/>
        <v>63.5</v>
      </c>
      <c r="R12" s="105">
        <f t="shared" si="4"/>
        <v>4</v>
      </c>
      <c r="S12" s="50">
        <v>61.25</v>
      </c>
      <c r="T12" s="40">
        <v>66</v>
      </c>
      <c r="U12" s="40">
        <f t="shared" si="5"/>
        <v>63.625</v>
      </c>
      <c r="V12" s="105">
        <f t="shared" si="6"/>
        <v>4</v>
      </c>
      <c r="W12" s="40">
        <f t="shared" si="7"/>
        <v>61.25</v>
      </c>
      <c r="X12" s="40">
        <f t="shared" si="7"/>
        <v>66.333333333333329</v>
      </c>
      <c r="Y12" s="40">
        <f t="shared" si="7"/>
        <v>63.791666666666664</v>
      </c>
    </row>
    <row r="13" spans="1:25" s="51" customFormat="1" ht="36.75" customHeight="1" x14ac:dyDescent="0.25">
      <c r="A13" s="49">
        <f t="shared" si="0"/>
        <v>5</v>
      </c>
      <c r="B13" s="86">
        <v>68</v>
      </c>
      <c r="C13" s="87" t="s">
        <v>163</v>
      </c>
      <c r="D13" s="97" t="s">
        <v>84</v>
      </c>
      <c r="E13" s="89" t="s">
        <v>25</v>
      </c>
      <c r="F13" s="102" t="s">
        <v>164</v>
      </c>
      <c r="G13" s="95" t="s">
        <v>85</v>
      </c>
      <c r="H13" s="94" t="s">
        <v>87</v>
      </c>
      <c r="I13" s="89" t="s">
        <v>81</v>
      </c>
      <c r="J13" s="89" t="s">
        <v>81</v>
      </c>
      <c r="K13" s="50">
        <v>60.25</v>
      </c>
      <c r="L13" s="40">
        <v>62</v>
      </c>
      <c r="M13" s="40">
        <f t="shared" si="1"/>
        <v>61.125</v>
      </c>
      <c r="N13" s="105">
        <f t="shared" si="2"/>
        <v>5</v>
      </c>
      <c r="O13" s="50">
        <v>61.125</v>
      </c>
      <c r="P13" s="40">
        <v>65</v>
      </c>
      <c r="Q13" s="40">
        <f t="shared" si="3"/>
        <v>63.0625</v>
      </c>
      <c r="R13" s="105">
        <f t="shared" si="4"/>
        <v>5</v>
      </c>
      <c r="S13" s="50">
        <v>60</v>
      </c>
      <c r="T13" s="40">
        <v>65</v>
      </c>
      <c r="U13" s="40">
        <f t="shared" si="5"/>
        <v>62.5</v>
      </c>
      <c r="V13" s="105">
        <f t="shared" si="6"/>
        <v>5</v>
      </c>
      <c r="W13" s="40">
        <f t="shared" si="7"/>
        <v>60.458333333333336</v>
      </c>
      <c r="X13" s="40">
        <f t="shared" si="7"/>
        <v>64</v>
      </c>
      <c r="Y13" s="40">
        <f t="shared" si="7"/>
        <v>62.229166666666664</v>
      </c>
    </row>
    <row r="14" spans="1:25" s="51" customFormat="1" ht="36.75" customHeight="1" x14ac:dyDescent="0.25">
      <c r="A14" s="49">
        <f t="shared" si="0"/>
        <v>6</v>
      </c>
      <c r="B14" s="86">
        <v>50</v>
      </c>
      <c r="C14" s="92" t="s">
        <v>165</v>
      </c>
      <c r="D14" s="93" t="s">
        <v>110</v>
      </c>
      <c r="E14" s="94" t="s">
        <v>25</v>
      </c>
      <c r="F14" s="87" t="s">
        <v>166</v>
      </c>
      <c r="G14" s="95" t="s">
        <v>112</v>
      </c>
      <c r="H14" s="94" t="s">
        <v>102</v>
      </c>
      <c r="I14" s="89" t="s">
        <v>176</v>
      </c>
      <c r="J14" s="89" t="s">
        <v>24</v>
      </c>
      <c r="K14" s="50">
        <v>51.25</v>
      </c>
      <c r="L14" s="40">
        <v>55</v>
      </c>
      <c r="M14" s="40">
        <f t="shared" si="1"/>
        <v>53.125</v>
      </c>
      <c r="N14" s="105">
        <f t="shared" si="2"/>
        <v>6</v>
      </c>
      <c r="O14" s="50">
        <v>43.5</v>
      </c>
      <c r="P14" s="40">
        <v>54</v>
      </c>
      <c r="Q14" s="40">
        <f t="shared" si="3"/>
        <v>48.75</v>
      </c>
      <c r="R14" s="105">
        <f t="shared" si="4"/>
        <v>6</v>
      </c>
      <c r="S14" s="50">
        <v>51.5</v>
      </c>
      <c r="T14" s="40">
        <v>54</v>
      </c>
      <c r="U14" s="40">
        <f t="shared" si="5"/>
        <v>52.75</v>
      </c>
      <c r="V14" s="105">
        <f t="shared" si="6"/>
        <v>6</v>
      </c>
      <c r="W14" s="40">
        <f t="shared" si="7"/>
        <v>48.75</v>
      </c>
      <c r="X14" s="40">
        <f t="shared" si="7"/>
        <v>54.333333333333336</v>
      </c>
      <c r="Y14" s="40">
        <f t="shared" si="7"/>
        <v>51.541666666666664</v>
      </c>
    </row>
    <row r="15" spans="1:25" s="46" customFormat="1" ht="54.75" customHeight="1" x14ac:dyDescent="0.3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s="46" customFormat="1" ht="18.75" x14ac:dyDescent="0.3">
      <c r="A16" s="388" t="s">
        <v>143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</row>
    <row r="17" spans="1:25" s="46" customFormat="1" ht="18.75" x14ac:dyDescent="0.3">
      <c r="A17" s="495" t="s">
        <v>177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</row>
    <row r="18" spans="1:25" s="46" customFormat="1" ht="18.75" x14ac:dyDescent="0.3">
      <c r="A18" s="351" t="s">
        <v>8</v>
      </c>
      <c r="B18" s="351"/>
      <c r="C18" s="351"/>
      <c r="D18" s="351"/>
      <c r="E18" s="351"/>
      <c r="F18" s="351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96" t="s">
        <v>175</v>
      </c>
      <c r="Y18" s="496"/>
    </row>
    <row r="19" spans="1:25" ht="15" customHeight="1" x14ac:dyDescent="0.25">
      <c r="A19" s="340" t="s">
        <v>42</v>
      </c>
      <c r="B19" s="340" t="s">
        <v>154</v>
      </c>
      <c r="C19" s="330" t="s">
        <v>2</v>
      </c>
      <c r="D19" s="330" t="s">
        <v>51</v>
      </c>
      <c r="E19" s="340" t="s">
        <v>3</v>
      </c>
      <c r="F19" s="330" t="s">
        <v>4</v>
      </c>
      <c r="G19" s="330" t="s">
        <v>51</v>
      </c>
      <c r="H19" s="330" t="s">
        <v>5</v>
      </c>
      <c r="I19" s="330" t="s">
        <v>22</v>
      </c>
      <c r="J19" s="500" t="s">
        <v>23</v>
      </c>
      <c r="K19" s="501" t="s">
        <v>69</v>
      </c>
      <c r="L19" s="502"/>
      <c r="M19" s="502"/>
      <c r="N19" s="503"/>
      <c r="O19" s="383" t="s">
        <v>49</v>
      </c>
      <c r="P19" s="383"/>
      <c r="Q19" s="383"/>
      <c r="R19" s="383"/>
      <c r="S19" s="383" t="s">
        <v>48</v>
      </c>
      <c r="T19" s="383"/>
      <c r="U19" s="383"/>
      <c r="V19" s="383"/>
      <c r="W19" s="497" t="s">
        <v>54</v>
      </c>
      <c r="X19" s="330" t="s">
        <v>73</v>
      </c>
      <c r="Y19" s="378" t="s">
        <v>45</v>
      </c>
    </row>
    <row r="20" spans="1:25" ht="40.5" customHeight="1" x14ac:dyDescent="0.25">
      <c r="A20" s="384"/>
      <c r="B20" s="341"/>
      <c r="C20" s="385"/>
      <c r="D20" s="331"/>
      <c r="E20" s="384"/>
      <c r="F20" s="385"/>
      <c r="G20" s="331"/>
      <c r="H20" s="385"/>
      <c r="I20" s="385"/>
      <c r="J20" s="385"/>
      <c r="K20" s="48" t="s">
        <v>54</v>
      </c>
      <c r="L20" s="28" t="s">
        <v>73</v>
      </c>
      <c r="M20" s="28" t="s">
        <v>43</v>
      </c>
      <c r="N20" s="27" t="s">
        <v>42</v>
      </c>
      <c r="O20" s="48" t="s">
        <v>54</v>
      </c>
      <c r="P20" s="28" t="s">
        <v>73</v>
      </c>
      <c r="Q20" s="28" t="s">
        <v>43</v>
      </c>
      <c r="R20" s="27" t="s">
        <v>42</v>
      </c>
      <c r="S20" s="48" t="s">
        <v>54</v>
      </c>
      <c r="T20" s="28" t="s">
        <v>73</v>
      </c>
      <c r="U20" s="28" t="s">
        <v>43</v>
      </c>
      <c r="V20" s="27" t="s">
        <v>42</v>
      </c>
      <c r="W20" s="498"/>
      <c r="X20" s="331"/>
      <c r="Y20" s="379"/>
    </row>
    <row r="21" spans="1:25" s="51" customFormat="1" ht="36.75" customHeight="1" x14ac:dyDescent="0.25">
      <c r="A21" s="49">
        <f>RANK(Y21,Y$21:Y$23,0)</f>
        <v>1</v>
      </c>
      <c r="B21" s="4">
        <v>102</v>
      </c>
      <c r="C21" s="11" t="s">
        <v>131</v>
      </c>
      <c r="D21" s="1" t="s">
        <v>138</v>
      </c>
      <c r="E21" s="10" t="s">
        <v>35</v>
      </c>
      <c r="F21" s="43" t="s">
        <v>136</v>
      </c>
      <c r="G21" s="1" t="s">
        <v>133</v>
      </c>
      <c r="H21" s="10" t="s">
        <v>127</v>
      </c>
      <c r="I21" s="10" t="s">
        <v>127</v>
      </c>
      <c r="J21" s="10" t="s">
        <v>24</v>
      </c>
      <c r="K21" s="50">
        <v>60.75</v>
      </c>
      <c r="L21" s="40">
        <v>66</v>
      </c>
      <c r="M21" s="40">
        <f>(K21+L21)/2</f>
        <v>63.375</v>
      </c>
      <c r="N21" s="105">
        <f>RANK(M21,M$21:M$23,0)</f>
        <v>2</v>
      </c>
      <c r="O21" s="50">
        <v>64.5</v>
      </c>
      <c r="P21" s="40">
        <v>66</v>
      </c>
      <c r="Q21" s="40">
        <f>(O21+P21)/2</f>
        <v>65.25</v>
      </c>
      <c r="R21" s="105">
        <f>RANK(Q21,Q$21:Q$23,0)</f>
        <v>1</v>
      </c>
      <c r="S21" s="50">
        <v>63</v>
      </c>
      <c r="T21" s="40">
        <v>68</v>
      </c>
      <c r="U21" s="40">
        <f>(S21+T21)/2</f>
        <v>65.5</v>
      </c>
      <c r="V21" s="105">
        <f>RANK(U21,U$21:U$23,0)</f>
        <v>1</v>
      </c>
      <c r="W21" s="40">
        <f t="shared" ref="W21:Y23" si="8">(K21+O21+S21)/3</f>
        <v>62.75</v>
      </c>
      <c r="X21" s="40">
        <f t="shared" si="8"/>
        <v>66.666666666666671</v>
      </c>
      <c r="Y21" s="40">
        <f t="shared" si="8"/>
        <v>64.708333333333329</v>
      </c>
    </row>
    <row r="22" spans="1:25" s="51" customFormat="1" ht="36.75" customHeight="1" x14ac:dyDescent="0.25">
      <c r="A22" s="49">
        <f>RANK(Y22,Y$21:Y$23,0)</f>
        <v>2</v>
      </c>
      <c r="B22" s="4">
        <v>95</v>
      </c>
      <c r="C22" s="8" t="s">
        <v>64</v>
      </c>
      <c r="D22" s="44" t="s">
        <v>65</v>
      </c>
      <c r="E22" s="10" t="s">
        <v>35</v>
      </c>
      <c r="F22" s="43" t="s">
        <v>141</v>
      </c>
      <c r="G22" s="1" t="s">
        <v>140</v>
      </c>
      <c r="H22" s="10" t="s">
        <v>86</v>
      </c>
      <c r="I22" s="10" t="s">
        <v>127</v>
      </c>
      <c r="J22" s="10" t="s">
        <v>24</v>
      </c>
      <c r="K22" s="50">
        <v>63.25</v>
      </c>
      <c r="L22" s="40">
        <v>66</v>
      </c>
      <c r="M22" s="40">
        <f>(K22+L22)/2</f>
        <v>64.625</v>
      </c>
      <c r="N22" s="105">
        <f>RANK(M22,M$21:M$23,0)</f>
        <v>1</v>
      </c>
      <c r="O22" s="50">
        <v>61.25</v>
      </c>
      <c r="P22" s="40">
        <v>65</v>
      </c>
      <c r="Q22" s="40">
        <f>(O22+P22)/2</f>
        <v>63.125</v>
      </c>
      <c r="R22" s="105">
        <f>RANK(Q22,Q$21:Q$23,0)</f>
        <v>2</v>
      </c>
      <c r="S22" s="50">
        <v>64.5</v>
      </c>
      <c r="T22" s="40">
        <v>66</v>
      </c>
      <c r="U22" s="40">
        <f>(S22+T22)/2</f>
        <v>65.25</v>
      </c>
      <c r="V22" s="105">
        <f>RANK(U22,U$21:U$23,0)</f>
        <v>2</v>
      </c>
      <c r="W22" s="40">
        <f t="shared" si="8"/>
        <v>63</v>
      </c>
      <c r="X22" s="40">
        <f t="shared" si="8"/>
        <v>65.666666666666671</v>
      </c>
      <c r="Y22" s="40">
        <f t="shared" si="8"/>
        <v>64.333333333333329</v>
      </c>
    </row>
    <row r="23" spans="1:25" s="51" customFormat="1" ht="36.75" customHeight="1" x14ac:dyDescent="0.25">
      <c r="A23" s="49">
        <f>RANK(Y23,Y$21:Y$23,0)</f>
        <v>3</v>
      </c>
      <c r="B23" s="4">
        <v>56</v>
      </c>
      <c r="C23" s="11" t="s">
        <v>74</v>
      </c>
      <c r="D23" s="1" t="s">
        <v>75</v>
      </c>
      <c r="E23" s="10" t="s">
        <v>35</v>
      </c>
      <c r="F23" s="11" t="s">
        <v>149</v>
      </c>
      <c r="G23" s="1" t="s">
        <v>76</v>
      </c>
      <c r="H23" s="10" t="s">
        <v>79</v>
      </c>
      <c r="I23" s="10" t="s">
        <v>77</v>
      </c>
      <c r="J23" s="10" t="s">
        <v>78</v>
      </c>
      <c r="K23" s="50">
        <v>59.25</v>
      </c>
      <c r="L23" s="40">
        <v>66</v>
      </c>
      <c r="M23" s="40">
        <f>(K23+L23)/2</f>
        <v>62.625</v>
      </c>
      <c r="N23" s="105">
        <f>RANK(M23,M$21:M$23,0)</f>
        <v>3</v>
      </c>
      <c r="O23" s="50">
        <v>55.5</v>
      </c>
      <c r="P23" s="40">
        <v>59</v>
      </c>
      <c r="Q23" s="40">
        <f>(O23+P23)/2</f>
        <v>57.25</v>
      </c>
      <c r="R23" s="105">
        <f>RANK(Q23,Q$21:Q$23,0)</f>
        <v>3</v>
      </c>
      <c r="S23" s="50">
        <v>59.25</v>
      </c>
      <c r="T23" s="40">
        <v>62</v>
      </c>
      <c r="U23" s="40">
        <f>(S23+T23)/2</f>
        <v>60.625</v>
      </c>
      <c r="V23" s="105">
        <f>RANK(U23,U$21:U$23,0)</f>
        <v>3</v>
      </c>
      <c r="W23" s="40">
        <f t="shared" si="8"/>
        <v>58</v>
      </c>
      <c r="X23" s="40">
        <f t="shared" si="8"/>
        <v>62.333333333333336</v>
      </c>
      <c r="Y23" s="40">
        <f t="shared" si="8"/>
        <v>60.166666666666664</v>
      </c>
    </row>
    <row r="24" spans="1:25" s="46" customFormat="1" ht="43.5" customHeight="1" x14ac:dyDescent="0.3">
      <c r="C24" s="107" t="s">
        <v>9</v>
      </c>
      <c r="D24" s="107"/>
      <c r="E24" s="52"/>
      <c r="J24" s="51" t="s">
        <v>160</v>
      </c>
      <c r="K24" s="51"/>
      <c r="L24" s="51"/>
      <c r="M24" s="51"/>
      <c r="N24" s="51"/>
    </row>
    <row r="25" spans="1:25" s="46" customFormat="1" ht="43.5" customHeight="1" x14ac:dyDescent="0.3">
      <c r="C25" s="499" t="s">
        <v>10</v>
      </c>
      <c r="D25" s="499"/>
      <c r="E25" s="499"/>
      <c r="J25" s="51" t="s">
        <v>36</v>
      </c>
      <c r="K25" s="51"/>
      <c r="L25" s="51"/>
      <c r="M25" s="51"/>
      <c r="N25" s="51"/>
    </row>
  </sheetData>
  <sortState ref="A21:Y23">
    <sortCondition ref="A21"/>
  </sortState>
  <mergeCells count="43">
    <mergeCell ref="O7:R7"/>
    <mergeCell ref="B19:B20"/>
    <mergeCell ref="C19:C20"/>
    <mergeCell ref="D19:D20"/>
    <mergeCell ref="E19:E20"/>
    <mergeCell ref="F19:F20"/>
    <mergeCell ref="H19:H20"/>
    <mergeCell ref="I19:I20"/>
    <mergeCell ref="J19:J20"/>
    <mergeCell ref="K19:N19"/>
    <mergeCell ref="O19:R19"/>
    <mergeCell ref="G7:G8"/>
    <mergeCell ref="H7:H8"/>
    <mergeCell ref="I7:I8"/>
    <mergeCell ref="J7:J8"/>
    <mergeCell ref="K7:N7"/>
    <mergeCell ref="C25:E25"/>
    <mergeCell ref="A16:Y16"/>
    <mergeCell ref="A17:Y17"/>
    <mergeCell ref="A18:F18"/>
    <mergeCell ref="X18:Y18"/>
    <mergeCell ref="A19:A20"/>
    <mergeCell ref="G19:G20"/>
    <mergeCell ref="W19:W20"/>
    <mergeCell ref="X19:X20"/>
    <mergeCell ref="Y19:Y20"/>
    <mergeCell ref="S19:V19"/>
    <mergeCell ref="F7:F8"/>
    <mergeCell ref="A2:Y2"/>
    <mergeCell ref="A3:Y3"/>
    <mergeCell ref="A4:Y4"/>
    <mergeCell ref="A5:Y5"/>
    <mergeCell ref="A6:F6"/>
    <mergeCell ref="X6:Y6"/>
    <mergeCell ref="A7:A8"/>
    <mergeCell ref="B7:B8"/>
    <mergeCell ref="C7:C8"/>
    <mergeCell ref="D7:D8"/>
    <mergeCell ref="E7:E8"/>
    <mergeCell ref="S7:V7"/>
    <mergeCell ref="W7:W8"/>
    <mergeCell ref="X7:X8"/>
    <mergeCell ref="Y7:Y8"/>
  </mergeCells>
  <pageMargins left="0" right="0" top="0" bottom="0" header="0.31496062992125984" footer="0.31496062992125984"/>
  <pageSetup paperSize="9" scale="6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workbookViewId="0">
      <selection activeCell="D9" sqref="D9"/>
    </sheetView>
  </sheetViews>
  <sheetFormatPr defaultRowHeight="15" x14ac:dyDescent="0.25"/>
  <cols>
    <col min="3" max="3" width="25.140625" customWidth="1"/>
    <col min="4" max="4" width="20.85546875" customWidth="1"/>
    <col min="5" max="5" width="37.42578125" customWidth="1"/>
  </cols>
  <sheetData>
    <row r="2" spans="2:5" ht="18.75" x14ac:dyDescent="0.3">
      <c r="B2" s="488" t="s">
        <v>239</v>
      </c>
      <c r="C2" s="488"/>
      <c r="D2" s="488"/>
      <c r="E2" s="488"/>
    </row>
    <row r="3" spans="2:5" x14ac:dyDescent="0.25">
      <c r="B3" s="504" t="s">
        <v>930</v>
      </c>
      <c r="C3" s="504"/>
      <c r="D3" s="504"/>
      <c r="E3" s="504"/>
    </row>
    <row r="4" spans="2:5" x14ac:dyDescent="0.25">
      <c r="B4" s="504"/>
      <c r="C4" s="504"/>
      <c r="D4" s="504"/>
      <c r="E4" s="504"/>
    </row>
    <row r="5" spans="2:5" x14ac:dyDescent="0.25">
      <c r="E5" s="327" t="s">
        <v>931</v>
      </c>
    </row>
    <row r="6" spans="2:5" ht="34.5" customHeight="1" x14ac:dyDescent="0.25">
      <c r="B6" s="49" t="s">
        <v>240</v>
      </c>
      <c r="C6" s="49" t="s">
        <v>241</v>
      </c>
      <c r="D6" s="49" t="s">
        <v>242</v>
      </c>
      <c r="E6" s="49" t="s">
        <v>243</v>
      </c>
    </row>
    <row r="7" spans="2:5" ht="34.5" customHeight="1" x14ac:dyDescent="0.25">
      <c r="B7" s="165">
        <v>1</v>
      </c>
      <c r="C7" s="165" t="s">
        <v>927</v>
      </c>
      <c r="D7" s="165" t="s">
        <v>9</v>
      </c>
      <c r="E7" s="165" t="s">
        <v>248</v>
      </c>
    </row>
    <row r="8" spans="2:5" s="9" customFormat="1" ht="34.5" customHeight="1" x14ac:dyDescent="0.25">
      <c r="B8" s="165">
        <v>2</v>
      </c>
      <c r="C8" s="165" t="s">
        <v>928</v>
      </c>
      <c r="D8" s="165" t="s">
        <v>60</v>
      </c>
      <c r="E8" s="165" t="s">
        <v>248</v>
      </c>
    </row>
    <row r="9" spans="2:5" s="9" customFormat="1" ht="34.5" customHeight="1" x14ac:dyDescent="0.25">
      <c r="B9" s="165">
        <v>3</v>
      </c>
      <c r="C9" s="165" t="s">
        <v>124</v>
      </c>
      <c r="D9" s="165" t="s">
        <v>245</v>
      </c>
      <c r="E9" s="165" t="s">
        <v>248</v>
      </c>
    </row>
    <row r="10" spans="2:5" s="9" customFormat="1" ht="34.5" customHeight="1" x14ac:dyDescent="0.25">
      <c r="B10" s="165">
        <v>4</v>
      </c>
      <c r="C10" s="165" t="s">
        <v>129</v>
      </c>
      <c r="D10" s="165" t="s">
        <v>245</v>
      </c>
      <c r="E10" s="165" t="s">
        <v>249</v>
      </c>
    </row>
    <row r="11" spans="2:5" s="9" customFormat="1" ht="34.5" customHeight="1" x14ac:dyDescent="0.25">
      <c r="B11" s="165">
        <v>5</v>
      </c>
      <c r="C11" s="165" t="s">
        <v>929</v>
      </c>
      <c r="D11" s="165" t="s">
        <v>245</v>
      </c>
      <c r="E11" s="165" t="s">
        <v>249</v>
      </c>
    </row>
    <row r="12" spans="2:5" ht="34.5" customHeight="1" x14ac:dyDescent="0.25">
      <c r="B12" s="165">
        <v>6</v>
      </c>
      <c r="C12" s="165" t="s">
        <v>33</v>
      </c>
      <c r="D12" s="165" t="s">
        <v>246</v>
      </c>
      <c r="E12" s="165" t="s">
        <v>249</v>
      </c>
    </row>
    <row r="13" spans="2:5" ht="34.5" customHeight="1" x14ac:dyDescent="0.25">
      <c r="B13" s="165">
        <v>7</v>
      </c>
      <c r="C13" s="165" t="s">
        <v>244</v>
      </c>
      <c r="D13" s="165" t="s">
        <v>247</v>
      </c>
      <c r="E13" s="165" t="s">
        <v>249</v>
      </c>
    </row>
    <row r="14" spans="2:5" ht="34.5" customHeight="1" x14ac:dyDescent="0.25"/>
    <row r="15" spans="2:5" ht="21.75" customHeight="1" x14ac:dyDescent="0.25">
      <c r="B15" t="s">
        <v>9</v>
      </c>
      <c r="E15" s="166" t="s">
        <v>657</v>
      </c>
    </row>
  </sheetData>
  <mergeCells count="2">
    <mergeCell ref="B3:E4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80" zoomScaleNormal="80" workbookViewId="0">
      <selection activeCell="K17" sqref="A1:K17"/>
    </sheetView>
  </sheetViews>
  <sheetFormatPr defaultRowHeight="15" x14ac:dyDescent="0.25"/>
  <cols>
    <col min="1" max="1" width="3.85546875" style="9" customWidth="1"/>
    <col min="2" max="2" width="20.140625" style="9" customWidth="1"/>
    <col min="3" max="3" width="4.7109375" style="9" hidden="1" customWidth="1"/>
    <col min="4" max="4" width="4.140625" style="9" customWidth="1"/>
    <col min="5" max="5" width="48.28515625" style="9" customWidth="1"/>
    <col min="6" max="6" width="6.28515625" style="9" hidden="1" customWidth="1"/>
    <col min="7" max="7" width="14.85546875" style="9" hidden="1" customWidth="1"/>
    <col min="8" max="8" width="34.28515625" style="9" customWidth="1"/>
    <col min="9" max="9" width="11" style="9" customWidth="1"/>
    <col min="10" max="10" width="9.7109375" style="9" customWidth="1"/>
    <col min="11" max="16384" width="9.140625" style="9"/>
  </cols>
  <sheetData>
    <row r="1" spans="1:21" ht="25.5" customHeight="1" x14ac:dyDescent="0.25">
      <c r="A1" s="374" t="s">
        <v>218</v>
      </c>
      <c r="B1" s="374"/>
      <c r="C1" s="374"/>
      <c r="D1" s="374"/>
      <c r="E1" s="374"/>
      <c r="F1" s="374"/>
      <c r="G1" s="374"/>
      <c r="H1" s="374"/>
      <c r="I1" s="374"/>
      <c r="J1" s="79"/>
      <c r="K1" s="79"/>
      <c r="L1" s="79"/>
      <c r="M1" s="79"/>
      <c r="N1" s="79"/>
    </row>
    <row r="2" spans="1:21" ht="25.5" customHeight="1" x14ac:dyDescent="0.25">
      <c r="A2" s="369" t="s">
        <v>551</v>
      </c>
      <c r="B2" s="369"/>
      <c r="C2" s="369"/>
      <c r="D2" s="369"/>
      <c r="E2" s="369"/>
      <c r="F2" s="369"/>
      <c r="G2" s="369"/>
      <c r="H2" s="369"/>
      <c r="I2" s="369"/>
      <c r="J2" s="369"/>
      <c r="K2" s="79"/>
      <c r="L2" s="79"/>
      <c r="M2" s="79"/>
      <c r="N2" s="79"/>
    </row>
    <row r="3" spans="1:21" ht="25.5" customHeight="1" x14ac:dyDescent="0.25">
      <c r="A3" s="370" t="s">
        <v>552</v>
      </c>
      <c r="B3" s="370"/>
      <c r="C3" s="370"/>
      <c r="D3" s="370"/>
      <c r="E3" s="370"/>
      <c r="F3" s="370"/>
      <c r="G3" s="370"/>
      <c r="H3" s="370"/>
      <c r="I3" s="370"/>
      <c r="J3" s="370"/>
      <c r="K3" s="79"/>
      <c r="L3" s="79"/>
      <c r="M3" s="79"/>
      <c r="N3" s="79"/>
    </row>
    <row r="4" spans="1:21" ht="25.5" customHeight="1" x14ac:dyDescent="0.25">
      <c r="A4" s="335" t="s">
        <v>0</v>
      </c>
      <c r="B4" s="335"/>
      <c r="C4" s="335"/>
      <c r="D4" s="335"/>
      <c r="E4" s="335"/>
      <c r="F4" s="335"/>
      <c r="G4" s="335"/>
      <c r="H4" s="335"/>
      <c r="I4" s="335"/>
    </row>
    <row r="5" spans="1:21" ht="25.5" customHeight="1" x14ac:dyDescent="0.25">
      <c r="A5" s="375" t="s">
        <v>50</v>
      </c>
      <c r="B5" s="375"/>
      <c r="C5" s="375"/>
      <c r="D5" s="375"/>
      <c r="E5" s="375"/>
      <c r="F5" s="375"/>
      <c r="G5" s="375"/>
      <c r="H5" s="375"/>
      <c r="I5" s="375"/>
    </row>
    <row r="6" spans="1:21" ht="25.5" customHeight="1" x14ac:dyDescent="0.25">
      <c r="A6" s="376" t="s">
        <v>535</v>
      </c>
      <c r="B6" s="376"/>
      <c r="C6" s="376"/>
      <c r="D6" s="376"/>
      <c r="E6" s="376"/>
      <c r="F6" s="376"/>
      <c r="G6" s="376"/>
      <c r="H6" s="376"/>
      <c r="I6" s="376"/>
    </row>
    <row r="7" spans="1:21" ht="30.75" customHeight="1" x14ac:dyDescent="0.25">
      <c r="A7" s="377" t="s">
        <v>547</v>
      </c>
      <c r="B7" s="377"/>
      <c r="C7" s="377"/>
      <c r="D7" s="377"/>
      <c r="E7" s="377"/>
      <c r="F7" s="377"/>
      <c r="G7" s="377"/>
      <c r="H7" s="377"/>
      <c r="I7" s="377"/>
    </row>
    <row r="8" spans="1:21" ht="18" customHeight="1" x14ac:dyDescent="0.25">
      <c r="A8" s="32" t="s">
        <v>221</v>
      </c>
      <c r="B8" s="32"/>
      <c r="C8" s="32"/>
      <c r="D8" s="7"/>
      <c r="E8" s="31"/>
      <c r="F8" s="31"/>
      <c r="G8" s="31"/>
      <c r="H8" s="30"/>
      <c r="I8" s="371" t="s">
        <v>546</v>
      </c>
      <c r="J8" s="371"/>
    </row>
    <row r="9" spans="1:21" ht="15" customHeight="1" x14ac:dyDescent="0.25">
      <c r="A9" s="373" t="s">
        <v>42</v>
      </c>
      <c r="B9" s="372" t="s">
        <v>2</v>
      </c>
      <c r="C9" s="372" t="s">
        <v>51</v>
      </c>
      <c r="D9" s="373" t="s">
        <v>3</v>
      </c>
      <c r="E9" s="372" t="s">
        <v>4</v>
      </c>
      <c r="F9" s="372" t="s">
        <v>51</v>
      </c>
      <c r="G9" s="372" t="s">
        <v>5</v>
      </c>
      <c r="H9" s="372" t="s">
        <v>217</v>
      </c>
      <c r="I9" s="368" t="s">
        <v>49</v>
      </c>
      <c r="J9" s="368"/>
    </row>
    <row r="10" spans="1:21" ht="36" customHeight="1" x14ac:dyDescent="0.25">
      <c r="A10" s="373"/>
      <c r="B10" s="372"/>
      <c r="C10" s="372"/>
      <c r="D10" s="373"/>
      <c r="E10" s="372"/>
      <c r="F10" s="372"/>
      <c r="G10" s="372"/>
      <c r="H10" s="372"/>
      <c r="I10" s="175" t="s">
        <v>44</v>
      </c>
      <c r="J10" s="176" t="s">
        <v>43</v>
      </c>
    </row>
    <row r="11" spans="1:21" ht="36" customHeight="1" x14ac:dyDescent="0.25">
      <c r="A11" s="26">
        <v>1</v>
      </c>
      <c r="B11" s="111" t="s">
        <v>415</v>
      </c>
      <c r="C11" s="54" t="s">
        <v>417</v>
      </c>
      <c r="D11" s="55" t="s">
        <v>7</v>
      </c>
      <c r="E11" s="61" t="s">
        <v>422</v>
      </c>
      <c r="F11" s="54" t="s">
        <v>423</v>
      </c>
      <c r="G11" s="55" t="s">
        <v>419</v>
      </c>
      <c r="H11" s="55" t="s">
        <v>582</v>
      </c>
      <c r="I11" s="122">
        <v>127.5</v>
      </c>
      <c r="J11" s="123">
        <f>I11/1.7</f>
        <v>75</v>
      </c>
    </row>
    <row r="12" spans="1:21" ht="36" customHeight="1" x14ac:dyDescent="0.25">
      <c r="A12" s="26">
        <v>2</v>
      </c>
      <c r="B12" s="111" t="s">
        <v>391</v>
      </c>
      <c r="C12" s="54" t="s">
        <v>392</v>
      </c>
      <c r="D12" s="55"/>
      <c r="E12" s="61" t="s">
        <v>393</v>
      </c>
      <c r="F12" s="54" t="s">
        <v>394</v>
      </c>
      <c r="G12" s="55" t="s">
        <v>102</v>
      </c>
      <c r="H12" s="55" t="s">
        <v>581</v>
      </c>
      <c r="I12" s="122">
        <v>122.5</v>
      </c>
      <c r="J12" s="123">
        <f>I12/1.7</f>
        <v>72.058823529411768</v>
      </c>
    </row>
    <row r="13" spans="1:21" ht="36" customHeight="1" x14ac:dyDescent="0.25">
      <c r="A13" s="26">
        <v>3</v>
      </c>
      <c r="B13" s="57" t="s">
        <v>461</v>
      </c>
      <c r="C13" s="54" t="s">
        <v>212</v>
      </c>
      <c r="D13" s="60" t="s">
        <v>7</v>
      </c>
      <c r="E13" s="61" t="s">
        <v>462</v>
      </c>
      <c r="F13" s="54" t="s">
        <v>212</v>
      </c>
      <c r="G13" s="55"/>
      <c r="H13" s="55" t="s">
        <v>584</v>
      </c>
      <c r="I13" s="122">
        <v>118</v>
      </c>
      <c r="J13" s="123">
        <f>I13/1.7</f>
        <v>69.411764705882348</v>
      </c>
    </row>
    <row r="14" spans="1:21" ht="36" customHeight="1" x14ac:dyDescent="0.25">
      <c r="A14" s="26">
        <v>4</v>
      </c>
      <c r="B14" s="57" t="s">
        <v>545</v>
      </c>
      <c r="C14" s="54" t="s">
        <v>212</v>
      </c>
      <c r="D14" s="60" t="s">
        <v>7</v>
      </c>
      <c r="E14" s="61" t="s">
        <v>462</v>
      </c>
      <c r="F14" s="54" t="s">
        <v>212</v>
      </c>
      <c r="G14" s="55"/>
      <c r="H14" s="55" t="s">
        <v>584</v>
      </c>
      <c r="I14" s="122">
        <v>113</v>
      </c>
      <c r="J14" s="123">
        <f>I14/1.7</f>
        <v>66.470588235294116</v>
      </c>
    </row>
    <row r="16" spans="1:21" s="46" customFormat="1" ht="39" customHeight="1" x14ac:dyDescent="0.3">
      <c r="B16" s="46" t="s">
        <v>9</v>
      </c>
      <c r="H16" s="52" t="s">
        <v>548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46" customFormat="1" ht="39" customHeight="1" x14ac:dyDescent="0.3">
      <c r="B17" s="46" t="s">
        <v>10</v>
      </c>
      <c r="H17" s="52" t="s">
        <v>566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37" spans="10:10" ht="18.75" x14ac:dyDescent="0.3">
      <c r="J37" s="46"/>
    </row>
    <row r="38" spans="10:10" ht="18.75" x14ac:dyDescent="0.3">
      <c r="J38" s="46"/>
    </row>
    <row r="39" spans="10:10" ht="18.75" x14ac:dyDescent="0.3">
      <c r="J39" s="46"/>
    </row>
  </sheetData>
  <sortState ref="A11:XFD14">
    <sortCondition ref="A11"/>
  </sortState>
  <mergeCells count="17">
    <mergeCell ref="A1:I1"/>
    <mergeCell ref="A4:I4"/>
    <mergeCell ref="A5:I5"/>
    <mergeCell ref="A6:I6"/>
    <mergeCell ref="A7:I7"/>
    <mergeCell ref="I9:J9"/>
    <mergeCell ref="A2:J2"/>
    <mergeCell ref="A3:J3"/>
    <mergeCell ref="I8:J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C11:C12">
    <cfRule type="expression" dxfId="14" priority="1" stopIfTrue="1">
      <formula>$N11=2018</formula>
    </cfRule>
  </conditionalFormatting>
  <pageMargins left="0" right="0" top="0" bottom="0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opLeftCell="A55" zoomScale="80" zoomScaleNormal="80" workbookViewId="0">
      <selection sqref="A1:U67"/>
    </sheetView>
  </sheetViews>
  <sheetFormatPr defaultRowHeight="15" x14ac:dyDescent="0.25"/>
  <cols>
    <col min="1" max="1" width="3.85546875" style="9" customWidth="1"/>
    <col min="2" max="2" width="20.140625" style="9" customWidth="1"/>
    <col min="3" max="3" width="4.5703125" style="9" hidden="1" customWidth="1"/>
    <col min="4" max="4" width="5" style="9" customWidth="1"/>
    <col min="5" max="5" width="53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5.85546875" style="9" customWidth="1"/>
    <col min="10" max="10" width="9.7109375" style="9" customWidth="1"/>
    <col min="11" max="11" width="3.42578125" style="9" customWidth="1"/>
    <col min="12" max="12" width="5.85546875" style="9" customWidth="1"/>
    <col min="13" max="13" width="9.7109375" style="9" customWidth="1"/>
    <col min="14" max="14" width="3.42578125" style="9" customWidth="1"/>
    <col min="15" max="15" width="5.855468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16384" width="9.140625" style="9"/>
  </cols>
  <sheetData>
    <row r="1" spans="1:26" ht="24.75" x14ac:dyDescent="0.25">
      <c r="A1" s="386" t="s">
        <v>549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551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536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606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546</v>
      </c>
      <c r="U8" s="390"/>
    </row>
    <row r="9" spans="1:26" s="127" customFormat="1" ht="23.25" customHeight="1" x14ac:dyDescent="0.2">
      <c r="A9" s="342" t="s">
        <v>42</v>
      </c>
      <c r="B9" s="410" t="s">
        <v>224</v>
      </c>
      <c r="C9" s="410" t="s">
        <v>51</v>
      </c>
      <c r="D9" s="342" t="s">
        <v>3</v>
      </c>
      <c r="E9" s="410" t="s">
        <v>225</v>
      </c>
      <c r="F9" s="410" t="s">
        <v>51</v>
      </c>
      <c r="G9" s="410" t="s">
        <v>5</v>
      </c>
      <c r="H9" s="410" t="s">
        <v>217</v>
      </c>
      <c r="I9" s="396" t="s">
        <v>69</v>
      </c>
      <c r="J9" s="396"/>
      <c r="K9" s="396"/>
      <c r="L9" s="396" t="s">
        <v>49</v>
      </c>
      <c r="M9" s="396"/>
      <c r="N9" s="396"/>
      <c r="O9" s="396" t="s">
        <v>48</v>
      </c>
      <c r="P9" s="396"/>
      <c r="Q9" s="396"/>
      <c r="R9" s="405" t="s">
        <v>52</v>
      </c>
      <c r="S9" s="405" t="s">
        <v>47</v>
      </c>
      <c r="T9" s="342" t="s">
        <v>46</v>
      </c>
      <c r="U9" s="408" t="s">
        <v>45</v>
      </c>
    </row>
    <row r="10" spans="1:26" s="131" customFormat="1" ht="39" customHeight="1" x14ac:dyDescent="0.2">
      <c r="A10" s="407"/>
      <c r="B10" s="411"/>
      <c r="C10" s="411"/>
      <c r="D10" s="407"/>
      <c r="E10" s="411"/>
      <c r="F10" s="411"/>
      <c r="G10" s="411"/>
      <c r="H10" s="411"/>
      <c r="I10" s="132" t="s">
        <v>44</v>
      </c>
      <c r="J10" s="133" t="s">
        <v>43</v>
      </c>
      <c r="K10" s="134" t="s">
        <v>42</v>
      </c>
      <c r="L10" s="132" t="s">
        <v>44</v>
      </c>
      <c r="M10" s="133" t="s">
        <v>43</v>
      </c>
      <c r="N10" s="134" t="s">
        <v>42</v>
      </c>
      <c r="O10" s="132" t="s">
        <v>44</v>
      </c>
      <c r="P10" s="133" t="s">
        <v>43</v>
      </c>
      <c r="Q10" s="134" t="s">
        <v>42</v>
      </c>
      <c r="R10" s="406"/>
      <c r="S10" s="406"/>
      <c r="T10" s="407"/>
      <c r="U10" s="409"/>
    </row>
    <row r="11" spans="1:26" ht="42" customHeight="1" x14ac:dyDescent="0.25">
      <c r="A11" s="86">
        <f t="shared" ref="A11:A22" si="0">RANK(U11,U$11:U$22,0)</f>
        <v>1</v>
      </c>
      <c r="B11" s="92" t="s">
        <v>591</v>
      </c>
      <c r="C11" s="95" t="s">
        <v>525</v>
      </c>
      <c r="D11" s="94" t="s">
        <v>7</v>
      </c>
      <c r="E11" s="96" t="s">
        <v>592</v>
      </c>
      <c r="F11" s="177" t="s">
        <v>575</v>
      </c>
      <c r="G11" s="178" t="s">
        <v>576</v>
      </c>
      <c r="H11" s="94" t="s">
        <v>553</v>
      </c>
      <c r="I11" s="122">
        <v>116.5</v>
      </c>
      <c r="J11" s="123">
        <f>I11/1.7</f>
        <v>68.529411764705884</v>
      </c>
      <c r="K11" s="86">
        <f t="shared" ref="K11:K22" si="1">RANK(J11,J$11:J$22,0)</f>
        <v>1</v>
      </c>
      <c r="L11" s="122">
        <v>118.5</v>
      </c>
      <c r="M11" s="123">
        <f>L11/1.7</f>
        <v>69.705882352941174</v>
      </c>
      <c r="N11" s="86">
        <f t="shared" ref="N11:N22" si="2">RANK(M11,M$11:M$22,0)</f>
        <v>1</v>
      </c>
      <c r="O11" s="122">
        <v>114</v>
      </c>
      <c r="P11" s="123">
        <f>O11/1.7</f>
        <v>67.058823529411768</v>
      </c>
      <c r="Q11" s="86">
        <f t="shared" ref="Q11:Q22" si="3">RANK(P11,P$11:P$22,0)</f>
        <v>1</v>
      </c>
      <c r="R11" s="86"/>
      <c r="S11" s="86"/>
      <c r="T11" s="122">
        <f t="shared" ref="T11:T22" si="4">L11+O11+I11</f>
        <v>349</v>
      </c>
      <c r="U11" s="123">
        <f t="shared" ref="U11:U22" si="5">(M11+P11+J11)/3</f>
        <v>68.431372549019599</v>
      </c>
    </row>
    <row r="12" spans="1:26" ht="42" customHeight="1" x14ac:dyDescent="0.25">
      <c r="A12" s="86">
        <f t="shared" si="0"/>
        <v>2</v>
      </c>
      <c r="B12" s="148" t="s">
        <v>593</v>
      </c>
      <c r="C12" s="95" t="s">
        <v>405</v>
      </c>
      <c r="D12" s="94" t="s">
        <v>7</v>
      </c>
      <c r="E12" s="96" t="s">
        <v>594</v>
      </c>
      <c r="F12" s="95" t="s">
        <v>400</v>
      </c>
      <c r="G12" s="94" t="s">
        <v>102</v>
      </c>
      <c r="H12" s="94" t="s">
        <v>581</v>
      </c>
      <c r="I12" s="122">
        <v>114.5</v>
      </c>
      <c r="J12" s="123">
        <f>I12/1.7</f>
        <v>67.352941176470594</v>
      </c>
      <c r="K12" s="86">
        <f t="shared" si="1"/>
        <v>2</v>
      </c>
      <c r="L12" s="122">
        <v>118.5</v>
      </c>
      <c r="M12" s="123">
        <f>L12/1.7</f>
        <v>69.705882352941174</v>
      </c>
      <c r="N12" s="86">
        <f t="shared" si="2"/>
        <v>1</v>
      </c>
      <c r="O12" s="122">
        <v>113</v>
      </c>
      <c r="P12" s="123">
        <f>O12/1.7</f>
        <v>66.470588235294116</v>
      </c>
      <c r="Q12" s="86">
        <f t="shared" si="3"/>
        <v>2</v>
      </c>
      <c r="R12" s="86"/>
      <c r="S12" s="86"/>
      <c r="T12" s="122">
        <f t="shared" si="4"/>
        <v>346</v>
      </c>
      <c r="U12" s="123">
        <f t="shared" si="5"/>
        <v>67.843137254901976</v>
      </c>
    </row>
    <row r="13" spans="1:26" ht="42" customHeight="1" x14ac:dyDescent="0.25">
      <c r="A13" s="86">
        <f t="shared" si="0"/>
        <v>3</v>
      </c>
      <c r="B13" s="148" t="s">
        <v>593</v>
      </c>
      <c r="C13" s="95" t="s">
        <v>405</v>
      </c>
      <c r="D13" s="94" t="s">
        <v>7</v>
      </c>
      <c r="E13" s="92" t="s">
        <v>595</v>
      </c>
      <c r="F13" s="95" t="s">
        <v>365</v>
      </c>
      <c r="G13" s="94" t="s">
        <v>366</v>
      </c>
      <c r="H13" s="94" t="s">
        <v>581</v>
      </c>
      <c r="I13" s="122">
        <v>114</v>
      </c>
      <c r="J13" s="123">
        <f>I13/1.7</f>
        <v>67.058823529411768</v>
      </c>
      <c r="K13" s="86">
        <f t="shared" si="1"/>
        <v>3</v>
      </c>
      <c r="L13" s="122">
        <v>112.5</v>
      </c>
      <c r="M13" s="123">
        <f>L13/1.7</f>
        <v>66.17647058823529</v>
      </c>
      <c r="N13" s="86">
        <f t="shared" si="2"/>
        <v>6</v>
      </c>
      <c r="O13" s="122">
        <v>111</v>
      </c>
      <c r="P13" s="123">
        <f>O13/1.7</f>
        <v>65.294117647058826</v>
      </c>
      <c r="Q13" s="86">
        <f t="shared" si="3"/>
        <v>3</v>
      </c>
      <c r="R13" s="86"/>
      <c r="S13" s="86"/>
      <c r="T13" s="122">
        <f t="shared" si="4"/>
        <v>337.5</v>
      </c>
      <c r="U13" s="123">
        <f t="shared" si="5"/>
        <v>66.17647058823529</v>
      </c>
    </row>
    <row r="14" spans="1:26" ht="42" customHeight="1" x14ac:dyDescent="0.25">
      <c r="A14" s="86">
        <f t="shared" si="0"/>
        <v>4</v>
      </c>
      <c r="B14" s="148" t="s">
        <v>593</v>
      </c>
      <c r="C14" s="95" t="s">
        <v>405</v>
      </c>
      <c r="D14" s="94" t="s">
        <v>7</v>
      </c>
      <c r="E14" s="96" t="s">
        <v>596</v>
      </c>
      <c r="F14" s="99" t="s">
        <v>314</v>
      </c>
      <c r="G14" s="100" t="s">
        <v>102</v>
      </c>
      <c r="H14" s="94" t="s">
        <v>581</v>
      </c>
      <c r="I14" s="122">
        <v>110.5</v>
      </c>
      <c r="J14" s="123">
        <f>I14/1.7</f>
        <v>65</v>
      </c>
      <c r="K14" s="86">
        <f t="shared" si="1"/>
        <v>5</v>
      </c>
      <c r="L14" s="122">
        <v>114</v>
      </c>
      <c r="M14" s="123">
        <f>L14/1.7</f>
        <v>67.058823529411768</v>
      </c>
      <c r="N14" s="86">
        <f t="shared" si="2"/>
        <v>4</v>
      </c>
      <c r="O14" s="122">
        <v>110.5</v>
      </c>
      <c r="P14" s="123">
        <f>O14/1.7</f>
        <v>65</v>
      </c>
      <c r="Q14" s="86">
        <f t="shared" si="3"/>
        <v>5</v>
      </c>
      <c r="R14" s="86"/>
      <c r="S14" s="86"/>
      <c r="T14" s="122">
        <f t="shared" si="4"/>
        <v>335</v>
      </c>
      <c r="U14" s="123">
        <f t="shared" si="5"/>
        <v>65.686274509803923</v>
      </c>
    </row>
    <row r="15" spans="1:26" ht="42" customHeight="1" x14ac:dyDescent="0.25">
      <c r="A15" s="86">
        <f t="shared" si="0"/>
        <v>5</v>
      </c>
      <c r="B15" s="92" t="s">
        <v>597</v>
      </c>
      <c r="C15" s="99" t="s">
        <v>11</v>
      </c>
      <c r="D15" s="94" t="s">
        <v>7</v>
      </c>
      <c r="E15" s="96" t="s">
        <v>596</v>
      </c>
      <c r="F15" s="99" t="s">
        <v>314</v>
      </c>
      <c r="G15" s="100" t="s">
        <v>102</v>
      </c>
      <c r="H15" s="94" t="s">
        <v>583</v>
      </c>
      <c r="I15" s="122">
        <v>111.5</v>
      </c>
      <c r="J15" s="123">
        <f>I15/1.7-0.5</f>
        <v>65.088235294117652</v>
      </c>
      <c r="K15" s="86">
        <f t="shared" si="1"/>
        <v>4</v>
      </c>
      <c r="L15" s="122">
        <v>115</v>
      </c>
      <c r="M15" s="123">
        <f>L15/1.7-0.5</f>
        <v>67.14705882352942</v>
      </c>
      <c r="N15" s="86">
        <f t="shared" si="2"/>
        <v>3</v>
      </c>
      <c r="O15" s="122">
        <v>109.5</v>
      </c>
      <c r="P15" s="123">
        <f>O15/1.7-0.5</f>
        <v>63.911764705882348</v>
      </c>
      <c r="Q15" s="86">
        <f t="shared" si="3"/>
        <v>7</v>
      </c>
      <c r="R15" s="86"/>
      <c r="S15" s="86">
        <v>1</v>
      </c>
      <c r="T15" s="122">
        <f t="shared" si="4"/>
        <v>336</v>
      </c>
      <c r="U15" s="123">
        <f t="shared" si="5"/>
        <v>65.382352941176478</v>
      </c>
    </row>
    <row r="16" spans="1:26" ht="42" customHeight="1" x14ac:dyDescent="0.25">
      <c r="A16" s="86">
        <f t="shared" si="0"/>
        <v>6</v>
      </c>
      <c r="B16" s="148" t="s">
        <v>598</v>
      </c>
      <c r="C16" s="95" t="s">
        <v>399</v>
      </c>
      <c r="D16" s="94" t="s">
        <v>7</v>
      </c>
      <c r="E16" s="96" t="s">
        <v>594</v>
      </c>
      <c r="F16" s="95" t="s">
        <v>400</v>
      </c>
      <c r="G16" s="94" t="s">
        <v>102</v>
      </c>
      <c r="H16" s="94" t="s">
        <v>581</v>
      </c>
      <c r="I16" s="122">
        <v>108.5</v>
      </c>
      <c r="J16" s="123">
        <f t="shared" ref="J16:J22" si="6">I16/1.7</f>
        <v>63.82352941176471</v>
      </c>
      <c r="K16" s="86">
        <f t="shared" si="1"/>
        <v>7</v>
      </c>
      <c r="L16" s="122">
        <v>113</v>
      </c>
      <c r="M16" s="123">
        <f t="shared" ref="M16:M22" si="7">L16/1.7</f>
        <v>66.470588235294116</v>
      </c>
      <c r="N16" s="86">
        <f t="shared" si="2"/>
        <v>5</v>
      </c>
      <c r="O16" s="122">
        <v>109.5</v>
      </c>
      <c r="P16" s="123">
        <f t="shared" ref="P16:P22" si="8">O16/1.7</f>
        <v>64.411764705882348</v>
      </c>
      <c r="Q16" s="86">
        <f t="shared" si="3"/>
        <v>6</v>
      </c>
      <c r="R16" s="86"/>
      <c r="S16" s="86"/>
      <c r="T16" s="122">
        <f t="shared" si="4"/>
        <v>331</v>
      </c>
      <c r="U16" s="123">
        <f t="shared" si="5"/>
        <v>64.901960784313715</v>
      </c>
    </row>
    <row r="17" spans="1:26" ht="42" customHeight="1" x14ac:dyDescent="0.25">
      <c r="A17" s="86">
        <f t="shared" si="0"/>
        <v>7</v>
      </c>
      <c r="B17" s="92" t="s">
        <v>599</v>
      </c>
      <c r="C17" s="99" t="s">
        <v>11</v>
      </c>
      <c r="D17" s="94" t="s">
        <v>7</v>
      </c>
      <c r="E17" s="96" t="s">
        <v>596</v>
      </c>
      <c r="F17" s="99" t="s">
        <v>314</v>
      </c>
      <c r="G17" s="100" t="s">
        <v>102</v>
      </c>
      <c r="H17" s="94" t="s">
        <v>583</v>
      </c>
      <c r="I17" s="122">
        <v>107</v>
      </c>
      <c r="J17" s="123">
        <f t="shared" si="6"/>
        <v>62.941176470588239</v>
      </c>
      <c r="K17" s="86">
        <f t="shared" si="1"/>
        <v>8</v>
      </c>
      <c r="L17" s="122">
        <v>112</v>
      </c>
      <c r="M17" s="123">
        <f t="shared" si="7"/>
        <v>65.882352941176478</v>
      </c>
      <c r="N17" s="86">
        <f t="shared" si="2"/>
        <v>8</v>
      </c>
      <c r="O17" s="122">
        <v>111</v>
      </c>
      <c r="P17" s="123">
        <f t="shared" si="8"/>
        <v>65.294117647058826</v>
      </c>
      <c r="Q17" s="86">
        <f t="shared" si="3"/>
        <v>3</v>
      </c>
      <c r="R17" s="86"/>
      <c r="S17" s="86"/>
      <c r="T17" s="122">
        <f t="shared" si="4"/>
        <v>330</v>
      </c>
      <c r="U17" s="123">
        <f t="shared" si="5"/>
        <v>64.705882352941174</v>
      </c>
    </row>
    <row r="18" spans="1:26" ht="42" customHeight="1" x14ac:dyDescent="0.25">
      <c r="A18" s="86">
        <f t="shared" si="0"/>
        <v>8</v>
      </c>
      <c r="B18" s="148" t="s">
        <v>598</v>
      </c>
      <c r="C18" s="95" t="s">
        <v>399</v>
      </c>
      <c r="D18" s="94" t="s">
        <v>7</v>
      </c>
      <c r="E18" s="96" t="s">
        <v>596</v>
      </c>
      <c r="F18" s="99" t="s">
        <v>314</v>
      </c>
      <c r="G18" s="100" t="s">
        <v>102</v>
      </c>
      <c r="H18" s="94" t="s">
        <v>581</v>
      </c>
      <c r="I18" s="122">
        <v>110</v>
      </c>
      <c r="J18" s="123">
        <f t="shared" si="6"/>
        <v>64.705882352941174</v>
      </c>
      <c r="K18" s="86">
        <f t="shared" si="1"/>
        <v>6</v>
      </c>
      <c r="L18" s="122">
        <v>111</v>
      </c>
      <c r="M18" s="123">
        <f t="shared" si="7"/>
        <v>65.294117647058826</v>
      </c>
      <c r="N18" s="86">
        <f t="shared" si="2"/>
        <v>9</v>
      </c>
      <c r="O18" s="122">
        <v>108.5</v>
      </c>
      <c r="P18" s="123">
        <f t="shared" si="8"/>
        <v>63.82352941176471</v>
      </c>
      <c r="Q18" s="86">
        <f t="shared" si="3"/>
        <v>8</v>
      </c>
      <c r="R18" s="86"/>
      <c r="S18" s="86"/>
      <c r="T18" s="122">
        <f t="shared" si="4"/>
        <v>329.5</v>
      </c>
      <c r="U18" s="123">
        <f t="shared" si="5"/>
        <v>64.607843137254903</v>
      </c>
    </row>
    <row r="19" spans="1:26" ht="42" customHeight="1" x14ac:dyDescent="0.25">
      <c r="A19" s="86">
        <f t="shared" si="0"/>
        <v>9</v>
      </c>
      <c r="B19" s="92" t="s">
        <v>600</v>
      </c>
      <c r="C19" s="95" t="s">
        <v>522</v>
      </c>
      <c r="D19" s="94" t="s">
        <v>7</v>
      </c>
      <c r="E19" s="96" t="s">
        <v>601</v>
      </c>
      <c r="F19" s="177" t="s">
        <v>572</v>
      </c>
      <c r="G19" s="178" t="s">
        <v>573</v>
      </c>
      <c r="H19" s="94" t="s">
        <v>553</v>
      </c>
      <c r="I19" s="122">
        <v>104</v>
      </c>
      <c r="J19" s="123">
        <f t="shared" si="6"/>
        <v>61.176470588235297</v>
      </c>
      <c r="K19" s="86">
        <f t="shared" si="1"/>
        <v>10</v>
      </c>
      <c r="L19" s="122">
        <v>112.5</v>
      </c>
      <c r="M19" s="123">
        <f t="shared" si="7"/>
        <v>66.17647058823529</v>
      </c>
      <c r="N19" s="86">
        <f t="shared" si="2"/>
        <v>6</v>
      </c>
      <c r="O19" s="122">
        <v>108.5</v>
      </c>
      <c r="P19" s="123">
        <f t="shared" si="8"/>
        <v>63.82352941176471</v>
      </c>
      <c r="Q19" s="86">
        <f t="shared" si="3"/>
        <v>8</v>
      </c>
      <c r="R19" s="86"/>
      <c r="S19" s="86"/>
      <c r="T19" s="122">
        <f t="shared" si="4"/>
        <v>325</v>
      </c>
      <c r="U19" s="123">
        <f t="shared" si="5"/>
        <v>63.725490196078432</v>
      </c>
    </row>
    <row r="20" spans="1:26" ht="42" customHeight="1" x14ac:dyDescent="0.25">
      <c r="A20" s="86">
        <f t="shared" si="0"/>
        <v>10</v>
      </c>
      <c r="B20" s="148" t="s">
        <v>602</v>
      </c>
      <c r="C20" s="95" t="s">
        <v>403</v>
      </c>
      <c r="D20" s="94" t="s">
        <v>7</v>
      </c>
      <c r="E20" s="96" t="s">
        <v>603</v>
      </c>
      <c r="F20" s="95" t="s">
        <v>397</v>
      </c>
      <c r="G20" s="94" t="s">
        <v>102</v>
      </c>
      <c r="H20" s="94" t="s">
        <v>581</v>
      </c>
      <c r="I20" s="122">
        <v>105</v>
      </c>
      <c r="J20" s="123">
        <f t="shared" si="6"/>
        <v>61.764705882352942</v>
      </c>
      <c r="K20" s="86">
        <f t="shared" si="1"/>
        <v>9</v>
      </c>
      <c r="L20" s="122">
        <v>110</v>
      </c>
      <c r="M20" s="123">
        <f t="shared" si="7"/>
        <v>64.705882352941174</v>
      </c>
      <c r="N20" s="86">
        <f t="shared" si="2"/>
        <v>10</v>
      </c>
      <c r="O20" s="122">
        <v>105</v>
      </c>
      <c r="P20" s="123">
        <f t="shared" si="8"/>
        <v>61.764705882352942</v>
      </c>
      <c r="Q20" s="86">
        <f t="shared" si="3"/>
        <v>11</v>
      </c>
      <c r="R20" s="86"/>
      <c r="S20" s="86"/>
      <c r="T20" s="122">
        <f t="shared" si="4"/>
        <v>320</v>
      </c>
      <c r="U20" s="123">
        <f t="shared" si="5"/>
        <v>62.745098039215691</v>
      </c>
    </row>
    <row r="21" spans="1:26" ht="42" customHeight="1" x14ac:dyDescent="0.25">
      <c r="A21" s="86">
        <f t="shared" si="0"/>
        <v>11</v>
      </c>
      <c r="B21" s="148" t="s">
        <v>604</v>
      </c>
      <c r="C21" s="95" t="s">
        <v>392</v>
      </c>
      <c r="D21" s="94" t="s">
        <v>7</v>
      </c>
      <c r="E21" s="96" t="s">
        <v>603</v>
      </c>
      <c r="F21" s="95" t="s">
        <v>397</v>
      </c>
      <c r="G21" s="94" t="s">
        <v>102</v>
      </c>
      <c r="H21" s="94" t="s">
        <v>581</v>
      </c>
      <c r="I21" s="122">
        <v>102</v>
      </c>
      <c r="J21" s="123">
        <f t="shared" si="6"/>
        <v>60</v>
      </c>
      <c r="K21" s="86">
        <f t="shared" si="1"/>
        <v>11</v>
      </c>
      <c r="L21" s="122">
        <v>105</v>
      </c>
      <c r="M21" s="123">
        <f t="shared" si="7"/>
        <v>61.764705882352942</v>
      </c>
      <c r="N21" s="86">
        <f t="shared" si="2"/>
        <v>11</v>
      </c>
      <c r="O21" s="122">
        <v>107</v>
      </c>
      <c r="P21" s="123">
        <f t="shared" si="8"/>
        <v>62.941176470588239</v>
      </c>
      <c r="Q21" s="86">
        <f t="shared" si="3"/>
        <v>10</v>
      </c>
      <c r="R21" s="86"/>
      <c r="S21" s="86"/>
      <c r="T21" s="122">
        <f t="shared" si="4"/>
        <v>314</v>
      </c>
      <c r="U21" s="123">
        <f t="shared" si="5"/>
        <v>61.568627450980394</v>
      </c>
    </row>
    <row r="22" spans="1:26" ht="42" customHeight="1" x14ac:dyDescent="0.25">
      <c r="A22" s="86">
        <f t="shared" si="0"/>
        <v>12</v>
      </c>
      <c r="B22" s="92" t="s">
        <v>605</v>
      </c>
      <c r="C22" s="95" t="s">
        <v>527</v>
      </c>
      <c r="D22" s="94" t="s">
        <v>7</v>
      </c>
      <c r="E22" s="96" t="s">
        <v>592</v>
      </c>
      <c r="F22" s="177" t="s">
        <v>575</v>
      </c>
      <c r="G22" s="178" t="s">
        <v>576</v>
      </c>
      <c r="H22" s="94" t="s">
        <v>553</v>
      </c>
      <c r="I22" s="122">
        <v>102</v>
      </c>
      <c r="J22" s="123">
        <f t="shared" si="6"/>
        <v>60</v>
      </c>
      <c r="K22" s="86">
        <f t="shared" si="1"/>
        <v>11</v>
      </c>
      <c r="L22" s="122">
        <v>92</v>
      </c>
      <c r="M22" s="123">
        <f t="shared" si="7"/>
        <v>54.117647058823529</v>
      </c>
      <c r="N22" s="86">
        <f t="shared" si="2"/>
        <v>12</v>
      </c>
      <c r="O22" s="122">
        <v>101</v>
      </c>
      <c r="P22" s="123">
        <f t="shared" si="8"/>
        <v>59.411764705882355</v>
      </c>
      <c r="Q22" s="86">
        <f t="shared" si="3"/>
        <v>12</v>
      </c>
      <c r="R22" s="86"/>
      <c r="S22" s="86"/>
      <c r="T22" s="122">
        <f t="shared" si="4"/>
        <v>295</v>
      </c>
      <c r="U22" s="123">
        <f t="shared" si="5"/>
        <v>57.843137254901961</v>
      </c>
    </row>
    <row r="24" spans="1:26" s="46" customFormat="1" ht="39" customHeight="1" x14ac:dyDescent="0.3">
      <c r="B24" s="46" t="s">
        <v>9</v>
      </c>
      <c r="L24" s="380" t="s">
        <v>548</v>
      </c>
      <c r="M24" s="380"/>
      <c r="N24" s="380"/>
      <c r="O24" s="380"/>
      <c r="P24" s="380"/>
      <c r="Q24" s="380"/>
      <c r="R24" s="380"/>
      <c r="S24" s="380"/>
      <c r="T24" s="380"/>
      <c r="U24" s="380"/>
    </row>
    <row r="25" spans="1:26" s="46" customFormat="1" ht="39" customHeight="1" x14ac:dyDescent="0.3">
      <c r="B25" s="46" t="s">
        <v>10</v>
      </c>
      <c r="L25" s="380" t="s">
        <v>566</v>
      </c>
      <c r="M25" s="380"/>
      <c r="N25" s="380"/>
      <c r="O25" s="380"/>
      <c r="P25" s="380"/>
      <c r="Q25" s="380"/>
      <c r="R25" s="380"/>
      <c r="S25" s="380"/>
      <c r="T25" s="380"/>
      <c r="U25" s="380"/>
    </row>
    <row r="28" spans="1:26" ht="24.75" x14ac:dyDescent="0.25">
      <c r="A28" s="386" t="s">
        <v>549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79"/>
      <c r="W28" s="79"/>
      <c r="X28" s="79"/>
      <c r="Y28" s="79"/>
      <c r="Z28" s="79"/>
    </row>
    <row r="29" spans="1:26" ht="18" x14ac:dyDescent="0.25">
      <c r="A29" s="369" t="s">
        <v>551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79"/>
      <c r="W29" s="79"/>
      <c r="X29" s="79"/>
      <c r="Y29" s="79"/>
      <c r="Z29" s="79"/>
    </row>
    <row r="30" spans="1:26" ht="18" x14ac:dyDescent="0.25">
      <c r="A30" s="391" t="s">
        <v>552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79"/>
      <c r="W30" s="79"/>
      <c r="X30" s="79"/>
      <c r="Y30" s="79"/>
      <c r="Z30" s="79"/>
    </row>
    <row r="31" spans="1:26" s="46" customFormat="1" ht="15" customHeight="1" x14ac:dyDescent="0.3">
      <c r="A31" s="392" t="s">
        <v>0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</row>
    <row r="32" spans="1:26" s="46" customFormat="1" ht="18.75" x14ac:dyDescent="0.3">
      <c r="A32" s="387" t="s">
        <v>50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</row>
    <row r="33" spans="1:26" s="46" customFormat="1" ht="18.75" x14ac:dyDescent="0.3">
      <c r="A33" s="388" t="s">
        <v>537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</row>
    <row r="34" spans="1:26" s="51" customFormat="1" ht="18.75" x14ac:dyDescent="0.25">
      <c r="A34" s="389" t="s">
        <v>606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</row>
    <row r="35" spans="1:26" s="78" customFormat="1" ht="24.75" customHeight="1" x14ac:dyDescent="0.25">
      <c r="A35" s="179" t="s">
        <v>221</v>
      </c>
      <c r="B35" s="179"/>
      <c r="C35" s="180"/>
      <c r="D35" s="31"/>
      <c r="E35" s="31"/>
      <c r="F35" s="31"/>
      <c r="G35" s="31"/>
      <c r="H35" s="30"/>
      <c r="T35" s="390" t="s">
        <v>546</v>
      </c>
      <c r="U35" s="390"/>
    </row>
    <row r="36" spans="1:26" s="127" customFormat="1" ht="15" customHeight="1" x14ac:dyDescent="0.2">
      <c r="A36" s="399" t="s">
        <v>42</v>
      </c>
      <c r="B36" s="401" t="s">
        <v>222</v>
      </c>
      <c r="C36" s="401" t="s">
        <v>51</v>
      </c>
      <c r="D36" s="399" t="s">
        <v>3</v>
      </c>
      <c r="E36" s="401" t="s">
        <v>223</v>
      </c>
      <c r="F36" s="401" t="s">
        <v>51</v>
      </c>
      <c r="G36" s="401" t="s">
        <v>5</v>
      </c>
      <c r="H36" s="401" t="s">
        <v>217</v>
      </c>
      <c r="I36" s="396" t="s">
        <v>69</v>
      </c>
      <c r="J36" s="396"/>
      <c r="K36" s="396"/>
      <c r="L36" s="396" t="s">
        <v>49</v>
      </c>
      <c r="M36" s="396"/>
      <c r="N36" s="396"/>
      <c r="O36" s="396" t="s">
        <v>48</v>
      </c>
      <c r="P36" s="396"/>
      <c r="Q36" s="396"/>
      <c r="R36" s="397" t="s">
        <v>52</v>
      </c>
      <c r="S36" s="397" t="s">
        <v>47</v>
      </c>
      <c r="T36" s="399" t="s">
        <v>46</v>
      </c>
      <c r="U36" s="403" t="s">
        <v>45</v>
      </c>
    </row>
    <row r="37" spans="1:26" s="127" customFormat="1" ht="47.25" customHeight="1" x14ac:dyDescent="0.2">
      <c r="A37" s="400"/>
      <c r="B37" s="402"/>
      <c r="C37" s="402"/>
      <c r="D37" s="400"/>
      <c r="E37" s="402"/>
      <c r="F37" s="402"/>
      <c r="G37" s="402"/>
      <c r="H37" s="402"/>
      <c r="I37" s="128" t="s">
        <v>44</v>
      </c>
      <c r="J37" s="129" t="s">
        <v>43</v>
      </c>
      <c r="K37" s="130" t="s">
        <v>42</v>
      </c>
      <c r="L37" s="128" t="s">
        <v>44</v>
      </c>
      <c r="M37" s="129" t="s">
        <v>43</v>
      </c>
      <c r="N37" s="130" t="s">
        <v>42</v>
      </c>
      <c r="O37" s="128" t="s">
        <v>44</v>
      </c>
      <c r="P37" s="129" t="s">
        <v>43</v>
      </c>
      <c r="Q37" s="130" t="s">
        <v>42</v>
      </c>
      <c r="R37" s="398"/>
      <c r="S37" s="398"/>
      <c r="T37" s="400"/>
      <c r="U37" s="404"/>
    </row>
    <row r="38" spans="1:26" s="127" customFormat="1" ht="42.75" customHeight="1" x14ac:dyDescent="0.2">
      <c r="A38" s="86">
        <f>RANK(U38,U$38:U$41,0)</f>
        <v>1</v>
      </c>
      <c r="B38" s="148" t="s">
        <v>617</v>
      </c>
      <c r="C38" s="95" t="s">
        <v>407</v>
      </c>
      <c r="D38" s="94" t="s">
        <v>7</v>
      </c>
      <c r="E38" s="96" t="s">
        <v>618</v>
      </c>
      <c r="F38" s="95" t="s">
        <v>410</v>
      </c>
      <c r="G38" s="94" t="s">
        <v>102</v>
      </c>
      <c r="H38" s="94" t="s">
        <v>581</v>
      </c>
      <c r="I38" s="122">
        <v>156.5</v>
      </c>
      <c r="J38" s="123">
        <f>I38/2.3</f>
        <v>68.043478260869577</v>
      </c>
      <c r="K38" s="86">
        <f>RANK(J38,J$38:J$41,0)</f>
        <v>1</v>
      </c>
      <c r="L38" s="122">
        <v>158</v>
      </c>
      <c r="M38" s="123">
        <f>L38/2.3</f>
        <v>68.695652173913047</v>
      </c>
      <c r="N38" s="86">
        <f>RANK(M38,M$38:M$41,0)</f>
        <v>1</v>
      </c>
      <c r="O38" s="122">
        <v>158</v>
      </c>
      <c r="P38" s="123">
        <f>O38/2.3</f>
        <v>68.695652173913047</v>
      </c>
      <c r="Q38" s="86">
        <f>RANK(P38,P$38:P$41,0)</f>
        <v>1</v>
      </c>
      <c r="R38" s="86"/>
      <c r="S38" s="86"/>
      <c r="T38" s="122">
        <f>L38+O38+I38</f>
        <v>472.5</v>
      </c>
      <c r="U38" s="123">
        <f>(M38+P38+J38)/3</f>
        <v>68.478260869565233</v>
      </c>
    </row>
    <row r="39" spans="1:26" s="127" customFormat="1" ht="42.75" customHeight="1" x14ac:dyDescent="0.2">
      <c r="A39" s="86">
        <f>RANK(U39,U$38:U$41,0)</f>
        <v>2</v>
      </c>
      <c r="B39" s="92" t="s">
        <v>619</v>
      </c>
      <c r="C39" s="95" t="s">
        <v>11</v>
      </c>
      <c r="D39" s="94" t="s">
        <v>7</v>
      </c>
      <c r="E39" s="96" t="s">
        <v>601</v>
      </c>
      <c r="F39" s="95" t="s">
        <v>572</v>
      </c>
      <c r="G39" s="94" t="s">
        <v>573</v>
      </c>
      <c r="H39" s="94" t="s">
        <v>553</v>
      </c>
      <c r="I39" s="122">
        <v>131.5</v>
      </c>
      <c r="J39" s="123">
        <f>I39/2.3-0.5</f>
        <v>56.673913043478265</v>
      </c>
      <c r="K39" s="86">
        <f>RANK(J39,J$38:J$41,0)</f>
        <v>3</v>
      </c>
      <c r="L39" s="122">
        <v>146.5</v>
      </c>
      <c r="M39" s="123">
        <f>L39/2.3-0.5</f>
        <v>63.195652173913047</v>
      </c>
      <c r="N39" s="86">
        <f>RANK(M39,M$38:M$41,0)</f>
        <v>2</v>
      </c>
      <c r="O39" s="122">
        <v>142</v>
      </c>
      <c r="P39" s="123">
        <f>O39/2.3-0.5</f>
        <v>61.239130434782616</v>
      </c>
      <c r="Q39" s="86">
        <f>RANK(P39,P$38:P$41,0)</f>
        <v>2</v>
      </c>
      <c r="R39" s="86"/>
      <c r="S39" s="86">
        <v>1</v>
      </c>
      <c r="T39" s="122">
        <f>L39+O39+I39</f>
        <v>420</v>
      </c>
      <c r="U39" s="123">
        <f>(M39+P39+J39)/3</f>
        <v>60.369565217391312</v>
      </c>
    </row>
    <row r="40" spans="1:26" s="127" customFormat="1" ht="42.75" customHeight="1" x14ac:dyDescent="0.2">
      <c r="A40" s="86">
        <f>RANK(U40,U$38:U$41,0)</f>
        <v>3</v>
      </c>
      <c r="B40" s="148" t="s">
        <v>620</v>
      </c>
      <c r="C40" s="95" t="s">
        <v>416</v>
      </c>
      <c r="D40" s="94" t="s">
        <v>7</v>
      </c>
      <c r="E40" s="96" t="s">
        <v>621</v>
      </c>
      <c r="F40" s="95" t="s">
        <v>423</v>
      </c>
      <c r="G40" s="94" t="s">
        <v>419</v>
      </c>
      <c r="H40" s="94" t="s">
        <v>582</v>
      </c>
      <c r="I40" s="122">
        <v>138.5</v>
      </c>
      <c r="J40" s="123">
        <f>I40/2.3</f>
        <v>60.217391304347828</v>
      </c>
      <c r="K40" s="86">
        <f>RANK(J40,J$38:J$41,0)</f>
        <v>2</v>
      </c>
      <c r="L40" s="122">
        <v>129</v>
      </c>
      <c r="M40" s="123">
        <f>L40/2.3</f>
        <v>56.086956521739133</v>
      </c>
      <c r="N40" s="86">
        <f>RANK(M40,M$38:M$41,0)</f>
        <v>3</v>
      </c>
      <c r="O40" s="122">
        <v>138.5</v>
      </c>
      <c r="P40" s="123">
        <f>O40/2.3</f>
        <v>60.217391304347828</v>
      </c>
      <c r="Q40" s="86">
        <f>RANK(P40,P$38:P$41,0)</f>
        <v>3</v>
      </c>
      <c r="R40" s="86"/>
      <c r="S40" s="86"/>
      <c r="T40" s="122">
        <f>L40+O40+I40</f>
        <v>406</v>
      </c>
      <c r="U40" s="123">
        <f>(M40+P40+J40)/3</f>
        <v>58.840579710144937</v>
      </c>
    </row>
    <row r="41" spans="1:26" s="127" customFormat="1" ht="42.75" customHeight="1" x14ac:dyDescent="0.2">
      <c r="A41" s="86"/>
      <c r="B41" s="148" t="s">
        <v>622</v>
      </c>
      <c r="C41" s="95" t="s">
        <v>412</v>
      </c>
      <c r="D41" s="94" t="s">
        <v>7</v>
      </c>
      <c r="E41" s="96" t="s">
        <v>614</v>
      </c>
      <c r="F41" s="95" t="s">
        <v>212</v>
      </c>
      <c r="G41" s="94" t="s">
        <v>419</v>
      </c>
      <c r="H41" s="94" t="s">
        <v>582</v>
      </c>
      <c r="I41" s="393" t="s">
        <v>565</v>
      </c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</row>
    <row r="44" spans="1:26" s="46" customFormat="1" ht="39" customHeight="1" x14ac:dyDescent="0.3">
      <c r="B44" s="46" t="s">
        <v>9</v>
      </c>
      <c r="L44" s="380" t="s">
        <v>548</v>
      </c>
      <c r="M44" s="380"/>
      <c r="N44" s="380"/>
      <c r="O44" s="380"/>
      <c r="P44" s="380"/>
      <c r="Q44" s="380"/>
      <c r="R44" s="380"/>
      <c r="S44" s="380"/>
      <c r="T44" s="380"/>
      <c r="U44" s="380"/>
    </row>
    <row r="45" spans="1:26" s="46" customFormat="1" ht="39" customHeight="1" x14ac:dyDescent="0.3">
      <c r="B45" s="46" t="s">
        <v>10</v>
      </c>
      <c r="L45" s="380" t="s">
        <v>566</v>
      </c>
      <c r="M45" s="380"/>
      <c r="N45" s="380"/>
      <c r="O45" s="380"/>
      <c r="P45" s="380"/>
      <c r="Q45" s="380"/>
      <c r="R45" s="380"/>
      <c r="S45" s="380"/>
      <c r="T45" s="380"/>
      <c r="U45" s="380"/>
    </row>
    <row r="47" spans="1:26" ht="24.75" x14ac:dyDescent="0.25">
      <c r="A47" s="386" t="s">
        <v>549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79"/>
      <c r="W47" s="79"/>
      <c r="X47" s="79"/>
      <c r="Y47" s="79"/>
      <c r="Z47" s="79"/>
    </row>
    <row r="48" spans="1:26" ht="18" x14ac:dyDescent="0.25">
      <c r="A48" s="369" t="s">
        <v>569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79"/>
      <c r="W48" s="79"/>
      <c r="X48" s="79"/>
      <c r="Y48" s="79"/>
      <c r="Z48" s="79"/>
    </row>
    <row r="49" spans="1:26" ht="18" x14ac:dyDescent="0.25">
      <c r="A49" s="391" t="s">
        <v>552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79"/>
      <c r="W49" s="79"/>
      <c r="X49" s="79"/>
      <c r="Y49" s="79"/>
      <c r="Z49" s="79"/>
    </row>
    <row r="50" spans="1:26" s="46" customFormat="1" ht="15" customHeight="1" x14ac:dyDescent="0.3">
      <c r="A50" s="392" t="s">
        <v>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</row>
    <row r="51" spans="1:26" s="46" customFormat="1" ht="18.75" x14ac:dyDescent="0.3">
      <c r="A51" s="387" t="s">
        <v>50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</row>
    <row r="52" spans="1:26" s="46" customFormat="1" ht="18.75" x14ac:dyDescent="0.3">
      <c r="A52" s="388" t="s">
        <v>550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</row>
    <row r="53" spans="1:26" s="51" customFormat="1" ht="18.75" x14ac:dyDescent="0.25">
      <c r="A53" s="389" t="s">
        <v>606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</row>
    <row r="54" spans="1:26" s="78" customFormat="1" ht="24.75" customHeight="1" x14ac:dyDescent="0.25">
      <c r="A54" s="179" t="s">
        <v>221</v>
      </c>
      <c r="B54" s="179"/>
      <c r="C54" s="180"/>
      <c r="D54" s="31"/>
      <c r="E54" s="31"/>
      <c r="F54" s="31"/>
      <c r="G54" s="31"/>
      <c r="H54" s="30"/>
      <c r="T54" s="390" t="s">
        <v>546</v>
      </c>
      <c r="U54" s="390"/>
    </row>
    <row r="55" spans="1:26" x14ac:dyDescent="0.25">
      <c r="A55" s="340" t="s">
        <v>42</v>
      </c>
      <c r="B55" s="330" t="s">
        <v>2</v>
      </c>
      <c r="C55" s="330" t="s">
        <v>51</v>
      </c>
      <c r="D55" s="340" t="s">
        <v>3</v>
      </c>
      <c r="E55" s="330" t="s">
        <v>4</v>
      </c>
      <c r="F55" s="330" t="s">
        <v>51</v>
      </c>
      <c r="G55" s="330" t="s">
        <v>5</v>
      </c>
      <c r="H55" s="330" t="s">
        <v>217</v>
      </c>
      <c r="I55" s="383" t="s">
        <v>69</v>
      </c>
      <c r="J55" s="383"/>
      <c r="K55" s="383"/>
      <c r="L55" s="383" t="s">
        <v>49</v>
      </c>
      <c r="M55" s="383"/>
      <c r="N55" s="383"/>
      <c r="O55" s="383" t="s">
        <v>48</v>
      </c>
      <c r="P55" s="383"/>
      <c r="Q55" s="383"/>
      <c r="R55" s="381" t="s">
        <v>52</v>
      </c>
      <c r="S55" s="381" t="s">
        <v>47</v>
      </c>
      <c r="T55" s="340" t="s">
        <v>46</v>
      </c>
      <c r="U55" s="378" t="s">
        <v>45</v>
      </c>
    </row>
    <row r="56" spans="1:26" ht="38.25" customHeight="1" x14ac:dyDescent="0.25">
      <c r="A56" s="384"/>
      <c r="B56" s="385"/>
      <c r="C56" s="385"/>
      <c r="D56" s="384"/>
      <c r="E56" s="385"/>
      <c r="F56" s="385"/>
      <c r="G56" s="385"/>
      <c r="H56" s="385"/>
      <c r="I56" s="29" t="s">
        <v>44</v>
      </c>
      <c r="J56" s="28" t="s">
        <v>43</v>
      </c>
      <c r="K56" s="27" t="s">
        <v>42</v>
      </c>
      <c r="L56" s="29" t="s">
        <v>44</v>
      </c>
      <c r="M56" s="28" t="s">
        <v>43</v>
      </c>
      <c r="N56" s="27" t="s">
        <v>42</v>
      </c>
      <c r="O56" s="29" t="s">
        <v>44</v>
      </c>
      <c r="P56" s="28" t="s">
        <v>43</v>
      </c>
      <c r="Q56" s="27" t="s">
        <v>42</v>
      </c>
      <c r="R56" s="382"/>
      <c r="S56" s="382"/>
      <c r="T56" s="384"/>
      <c r="U56" s="379"/>
    </row>
    <row r="57" spans="1:26" s="127" customFormat="1" ht="42" customHeight="1" x14ac:dyDescent="0.2">
      <c r="A57" s="86">
        <f t="shared" ref="A57:A63" si="9">RANK(U57,U$57:U$63,0)</f>
        <v>1</v>
      </c>
      <c r="B57" s="148" t="s">
        <v>607</v>
      </c>
      <c r="C57" s="95" t="s">
        <v>388</v>
      </c>
      <c r="D57" s="94" t="s">
        <v>7</v>
      </c>
      <c r="E57" s="96" t="s">
        <v>616</v>
      </c>
      <c r="F57" s="95" t="s">
        <v>390</v>
      </c>
      <c r="G57" s="94" t="s">
        <v>102</v>
      </c>
      <c r="H57" s="94" t="s">
        <v>581</v>
      </c>
      <c r="I57" s="122">
        <v>154</v>
      </c>
      <c r="J57" s="123">
        <f t="shared" ref="J57:J63" si="10">I57/2.2</f>
        <v>70</v>
      </c>
      <c r="K57" s="86">
        <f t="shared" ref="K57:K63" si="11">RANK(J57,J$57:J$63,0)</f>
        <v>1</v>
      </c>
      <c r="L57" s="122">
        <v>156.5</v>
      </c>
      <c r="M57" s="123">
        <f t="shared" ref="M57:M63" si="12">L57/2.2</f>
        <v>71.136363636363626</v>
      </c>
      <c r="N57" s="86">
        <f t="shared" ref="N57:N63" si="13">RANK(M57,M$57:M$63,0)</f>
        <v>1</v>
      </c>
      <c r="O57" s="122">
        <v>148.5</v>
      </c>
      <c r="P57" s="123">
        <f t="shared" ref="P57:P63" si="14">O57/2.2</f>
        <v>67.5</v>
      </c>
      <c r="Q57" s="86">
        <f t="shared" ref="Q57:Q63" si="15">RANK(P57,P$57:P$63,0)</f>
        <v>1</v>
      </c>
      <c r="R57" s="86"/>
      <c r="S57" s="86"/>
      <c r="T57" s="122">
        <f t="shared" ref="T57:T63" si="16">L57+O57+I57</f>
        <v>459</v>
      </c>
      <c r="U57" s="123">
        <f t="shared" ref="U57:U63" si="17">(M57+P57+J57)/3</f>
        <v>69.545454545454547</v>
      </c>
    </row>
    <row r="58" spans="1:26" s="127" customFormat="1" ht="42" customHeight="1" x14ac:dyDescent="0.2">
      <c r="A58" s="86">
        <f t="shared" si="9"/>
        <v>2</v>
      </c>
      <c r="B58" s="92" t="s">
        <v>608</v>
      </c>
      <c r="C58" s="95" t="s">
        <v>520</v>
      </c>
      <c r="D58" s="94">
        <v>2</v>
      </c>
      <c r="E58" s="96" t="s">
        <v>601</v>
      </c>
      <c r="F58" s="177" t="s">
        <v>572</v>
      </c>
      <c r="G58" s="178" t="s">
        <v>573</v>
      </c>
      <c r="H58" s="94" t="s">
        <v>553</v>
      </c>
      <c r="I58" s="122">
        <v>148.5</v>
      </c>
      <c r="J58" s="123">
        <f t="shared" si="10"/>
        <v>67.5</v>
      </c>
      <c r="K58" s="86">
        <f t="shared" si="11"/>
        <v>2</v>
      </c>
      <c r="L58" s="122">
        <v>155.5</v>
      </c>
      <c r="M58" s="123">
        <f t="shared" si="12"/>
        <v>70.681818181818173</v>
      </c>
      <c r="N58" s="86">
        <f t="shared" si="13"/>
        <v>2</v>
      </c>
      <c r="O58" s="122">
        <v>144.5</v>
      </c>
      <c r="P58" s="123">
        <f t="shared" si="14"/>
        <v>65.681818181818173</v>
      </c>
      <c r="Q58" s="86">
        <f t="shared" si="15"/>
        <v>4</v>
      </c>
      <c r="R58" s="86"/>
      <c r="S58" s="86"/>
      <c r="T58" s="122">
        <f t="shared" si="16"/>
        <v>448.5</v>
      </c>
      <c r="U58" s="123">
        <f t="shared" si="17"/>
        <v>67.954545454545453</v>
      </c>
    </row>
    <row r="59" spans="1:26" s="127" customFormat="1" ht="42" customHeight="1" x14ac:dyDescent="0.2">
      <c r="A59" s="86">
        <f t="shared" si="9"/>
        <v>3</v>
      </c>
      <c r="B59" s="148" t="s">
        <v>609</v>
      </c>
      <c r="C59" s="95" t="s">
        <v>11</v>
      </c>
      <c r="D59" s="94" t="s">
        <v>7</v>
      </c>
      <c r="E59" s="92" t="s">
        <v>595</v>
      </c>
      <c r="F59" s="95" t="s">
        <v>365</v>
      </c>
      <c r="G59" s="94" t="s">
        <v>366</v>
      </c>
      <c r="H59" s="94" t="s">
        <v>581</v>
      </c>
      <c r="I59" s="122">
        <v>146.5</v>
      </c>
      <c r="J59" s="123">
        <f t="shared" si="10"/>
        <v>66.590909090909079</v>
      </c>
      <c r="K59" s="86">
        <f t="shared" si="11"/>
        <v>4</v>
      </c>
      <c r="L59" s="122">
        <v>152.5</v>
      </c>
      <c r="M59" s="123">
        <f t="shared" si="12"/>
        <v>69.318181818181813</v>
      </c>
      <c r="N59" s="86">
        <f t="shared" si="13"/>
        <v>3</v>
      </c>
      <c r="O59" s="122">
        <v>148.5</v>
      </c>
      <c r="P59" s="123">
        <f t="shared" si="14"/>
        <v>67.5</v>
      </c>
      <c r="Q59" s="86">
        <f t="shared" si="15"/>
        <v>1</v>
      </c>
      <c r="R59" s="86"/>
      <c r="S59" s="86"/>
      <c r="T59" s="122">
        <f t="shared" si="16"/>
        <v>447.5</v>
      </c>
      <c r="U59" s="123">
        <f t="shared" si="17"/>
        <v>67.803030303030297</v>
      </c>
    </row>
    <row r="60" spans="1:26" s="127" customFormat="1" ht="42" customHeight="1" x14ac:dyDescent="0.2">
      <c r="A60" s="86">
        <f t="shared" si="9"/>
        <v>4</v>
      </c>
      <c r="B60" s="98" t="s">
        <v>610</v>
      </c>
      <c r="C60" s="95" t="s">
        <v>11</v>
      </c>
      <c r="D60" s="94" t="s">
        <v>7</v>
      </c>
      <c r="E60" s="92" t="s">
        <v>595</v>
      </c>
      <c r="F60" s="95" t="s">
        <v>365</v>
      </c>
      <c r="G60" s="94" t="s">
        <v>366</v>
      </c>
      <c r="H60" s="94" t="s">
        <v>581</v>
      </c>
      <c r="I60" s="122">
        <v>148</v>
      </c>
      <c r="J60" s="123">
        <f t="shared" si="10"/>
        <v>67.272727272727266</v>
      </c>
      <c r="K60" s="86">
        <f t="shared" si="11"/>
        <v>3</v>
      </c>
      <c r="L60" s="122">
        <v>151.5</v>
      </c>
      <c r="M60" s="123">
        <f t="shared" si="12"/>
        <v>68.86363636363636</v>
      </c>
      <c r="N60" s="86">
        <f t="shared" si="13"/>
        <v>4</v>
      </c>
      <c r="O60" s="122">
        <v>146</v>
      </c>
      <c r="P60" s="123">
        <f t="shared" si="14"/>
        <v>66.36363636363636</v>
      </c>
      <c r="Q60" s="86">
        <f t="shared" si="15"/>
        <v>3</v>
      </c>
      <c r="R60" s="86"/>
      <c r="S60" s="86"/>
      <c r="T60" s="122">
        <f t="shared" si="16"/>
        <v>445.5</v>
      </c>
      <c r="U60" s="123">
        <f t="shared" si="17"/>
        <v>67.5</v>
      </c>
    </row>
    <row r="61" spans="1:26" s="127" customFormat="1" ht="42" customHeight="1" x14ac:dyDescent="0.2">
      <c r="A61" s="86">
        <f t="shared" si="9"/>
        <v>5</v>
      </c>
      <c r="B61" s="148" t="s">
        <v>611</v>
      </c>
      <c r="C61" s="95" t="s">
        <v>488</v>
      </c>
      <c r="D61" s="94" t="s">
        <v>7</v>
      </c>
      <c r="E61" s="96" t="s">
        <v>612</v>
      </c>
      <c r="F61" s="177" t="s">
        <v>578</v>
      </c>
      <c r="G61" s="178" t="s">
        <v>579</v>
      </c>
      <c r="H61" s="94" t="s">
        <v>553</v>
      </c>
      <c r="I61" s="122">
        <v>137.5</v>
      </c>
      <c r="J61" s="123">
        <f t="shared" si="10"/>
        <v>62.499999999999993</v>
      </c>
      <c r="K61" s="86">
        <f t="shared" si="11"/>
        <v>5</v>
      </c>
      <c r="L61" s="122">
        <v>140.5</v>
      </c>
      <c r="M61" s="123">
        <f t="shared" si="12"/>
        <v>63.86363636363636</v>
      </c>
      <c r="N61" s="86">
        <f t="shared" si="13"/>
        <v>5</v>
      </c>
      <c r="O61" s="122">
        <v>138.5</v>
      </c>
      <c r="P61" s="123">
        <f t="shared" si="14"/>
        <v>62.954545454545446</v>
      </c>
      <c r="Q61" s="86">
        <f t="shared" si="15"/>
        <v>5</v>
      </c>
      <c r="R61" s="86"/>
      <c r="S61" s="86"/>
      <c r="T61" s="122">
        <f t="shared" si="16"/>
        <v>416.5</v>
      </c>
      <c r="U61" s="123">
        <f t="shared" si="17"/>
        <v>63.106060606060602</v>
      </c>
    </row>
    <row r="62" spans="1:26" s="127" customFormat="1" ht="42" customHeight="1" x14ac:dyDescent="0.2">
      <c r="A62" s="86">
        <f t="shared" si="9"/>
        <v>6</v>
      </c>
      <c r="B62" s="148" t="s">
        <v>613</v>
      </c>
      <c r="C62" s="95" t="s">
        <v>11</v>
      </c>
      <c r="D62" s="94" t="s">
        <v>7</v>
      </c>
      <c r="E62" s="96" t="s">
        <v>614</v>
      </c>
      <c r="F62" s="95" t="s">
        <v>212</v>
      </c>
      <c r="G62" s="94" t="s">
        <v>419</v>
      </c>
      <c r="H62" s="94" t="s">
        <v>582</v>
      </c>
      <c r="I62" s="122">
        <v>130.5</v>
      </c>
      <c r="J62" s="123">
        <f t="shared" si="10"/>
        <v>59.318181818181813</v>
      </c>
      <c r="K62" s="86">
        <f t="shared" si="11"/>
        <v>6</v>
      </c>
      <c r="L62" s="122">
        <v>139.5</v>
      </c>
      <c r="M62" s="123">
        <f t="shared" si="12"/>
        <v>63.409090909090907</v>
      </c>
      <c r="N62" s="86">
        <f t="shared" si="13"/>
        <v>6</v>
      </c>
      <c r="O62" s="122">
        <v>131</v>
      </c>
      <c r="P62" s="123">
        <f t="shared" si="14"/>
        <v>59.54545454545454</v>
      </c>
      <c r="Q62" s="86">
        <f t="shared" si="15"/>
        <v>6</v>
      </c>
      <c r="R62" s="86"/>
      <c r="S62" s="86"/>
      <c r="T62" s="122">
        <f t="shared" si="16"/>
        <v>401</v>
      </c>
      <c r="U62" s="123">
        <f t="shared" si="17"/>
        <v>60.757575757575751</v>
      </c>
    </row>
    <row r="63" spans="1:26" s="127" customFormat="1" ht="42" customHeight="1" x14ac:dyDescent="0.2">
      <c r="A63" s="86">
        <f t="shared" si="9"/>
        <v>7</v>
      </c>
      <c r="B63" s="92" t="s">
        <v>615</v>
      </c>
      <c r="C63" s="95" t="s">
        <v>516</v>
      </c>
      <c r="D63" s="94" t="s">
        <v>6</v>
      </c>
      <c r="E63" s="96" t="s">
        <v>612</v>
      </c>
      <c r="F63" s="177" t="s">
        <v>578</v>
      </c>
      <c r="G63" s="178" t="s">
        <v>579</v>
      </c>
      <c r="H63" s="94" t="s">
        <v>553</v>
      </c>
      <c r="I63" s="122">
        <v>130</v>
      </c>
      <c r="J63" s="123">
        <f t="shared" si="10"/>
        <v>59.090909090909086</v>
      </c>
      <c r="K63" s="86">
        <f t="shared" si="11"/>
        <v>7</v>
      </c>
      <c r="L63" s="122">
        <v>135</v>
      </c>
      <c r="M63" s="123">
        <f t="shared" si="12"/>
        <v>61.36363636363636</v>
      </c>
      <c r="N63" s="86">
        <f t="shared" si="13"/>
        <v>7</v>
      </c>
      <c r="O63" s="122">
        <v>125.5</v>
      </c>
      <c r="P63" s="123">
        <f t="shared" si="14"/>
        <v>57.04545454545454</v>
      </c>
      <c r="Q63" s="86">
        <f t="shared" si="15"/>
        <v>7</v>
      </c>
      <c r="R63" s="86"/>
      <c r="S63" s="86"/>
      <c r="T63" s="122">
        <f t="shared" si="16"/>
        <v>390.5</v>
      </c>
      <c r="U63" s="123">
        <f t="shared" si="17"/>
        <v>59.166666666666664</v>
      </c>
    </row>
    <row r="65" spans="1:21" ht="26.25" customHeight="1" x14ac:dyDescent="0.25"/>
    <row r="66" spans="1:21" ht="27" customHeight="1" x14ac:dyDescent="0.3">
      <c r="A66" s="46"/>
      <c r="B66" s="46" t="s">
        <v>9</v>
      </c>
      <c r="C66" s="46"/>
      <c r="D66" s="46"/>
      <c r="E66" s="46"/>
      <c r="F66" s="46"/>
      <c r="G66" s="46"/>
      <c r="H66" s="46"/>
      <c r="I66" s="46"/>
      <c r="J66" s="46"/>
      <c r="K66" s="46"/>
      <c r="L66" s="380" t="s">
        <v>548</v>
      </c>
      <c r="M66" s="380"/>
      <c r="N66" s="380"/>
      <c r="O66" s="380"/>
      <c r="P66" s="380"/>
      <c r="Q66" s="380"/>
      <c r="R66" s="380"/>
      <c r="S66" s="380"/>
      <c r="T66" s="380"/>
      <c r="U66" s="380"/>
    </row>
    <row r="67" spans="1:21" ht="28.5" customHeight="1" x14ac:dyDescent="0.3">
      <c r="A67" s="46"/>
      <c r="B67" s="46" t="s">
        <v>10</v>
      </c>
      <c r="C67" s="46"/>
      <c r="D67" s="46"/>
      <c r="E67" s="46"/>
      <c r="F67" s="46"/>
      <c r="G67" s="46"/>
      <c r="H67" s="46"/>
      <c r="I67" s="46"/>
      <c r="J67" s="46"/>
      <c r="K67" s="46"/>
      <c r="L67" s="380" t="s">
        <v>566</v>
      </c>
      <c r="M67" s="380"/>
      <c r="N67" s="380"/>
      <c r="O67" s="380"/>
      <c r="P67" s="380"/>
      <c r="Q67" s="380"/>
      <c r="R67" s="380"/>
      <c r="S67" s="380"/>
      <c r="T67" s="380"/>
      <c r="U67" s="380"/>
    </row>
  </sheetData>
  <sortState ref="A57:XFD63">
    <sortCondition ref="A57"/>
  </sortState>
  <mergeCells count="76">
    <mergeCell ref="E9:E10"/>
    <mergeCell ref="F9:F10"/>
    <mergeCell ref="A1:U1"/>
    <mergeCell ref="A4:U4"/>
    <mergeCell ref="A5:U5"/>
    <mergeCell ref="A6:U6"/>
    <mergeCell ref="A7:U7"/>
    <mergeCell ref="T8:U8"/>
    <mergeCell ref="A2:U2"/>
    <mergeCell ref="A3:U3"/>
    <mergeCell ref="A33:U33"/>
    <mergeCell ref="A29:U29"/>
    <mergeCell ref="A30:U30"/>
    <mergeCell ref="R9:R10"/>
    <mergeCell ref="S9:S10"/>
    <mergeCell ref="T9:T10"/>
    <mergeCell ref="U9:U10"/>
    <mergeCell ref="G9:G10"/>
    <mergeCell ref="H9:H10"/>
    <mergeCell ref="I9:K9"/>
    <mergeCell ref="L9:N9"/>
    <mergeCell ref="O9:Q9"/>
    <mergeCell ref="A9:A10"/>
    <mergeCell ref="B9:B10"/>
    <mergeCell ref="C9:C10"/>
    <mergeCell ref="D9:D10"/>
    <mergeCell ref="L24:U24"/>
    <mergeCell ref="L25:U25"/>
    <mergeCell ref="A28:U28"/>
    <mergeCell ref="A31:U31"/>
    <mergeCell ref="A32:U32"/>
    <mergeCell ref="A34:U34"/>
    <mergeCell ref="T35:U35"/>
    <mergeCell ref="A36:A37"/>
    <mergeCell ref="B36:B37"/>
    <mergeCell ref="C36:C37"/>
    <mergeCell ref="D36:D37"/>
    <mergeCell ref="E36:E37"/>
    <mergeCell ref="F36:F37"/>
    <mergeCell ref="G36:G37"/>
    <mergeCell ref="H36:H37"/>
    <mergeCell ref="S36:S37"/>
    <mergeCell ref="T36:T37"/>
    <mergeCell ref="U36:U37"/>
    <mergeCell ref="L44:U44"/>
    <mergeCell ref="L45:U45"/>
    <mergeCell ref="I41:U41"/>
    <mergeCell ref="I36:K36"/>
    <mergeCell ref="L36:N36"/>
    <mergeCell ref="O36:Q36"/>
    <mergeCell ref="R36:R37"/>
    <mergeCell ref="F55:F56"/>
    <mergeCell ref="A47:U47"/>
    <mergeCell ref="A51:U51"/>
    <mergeCell ref="A52:U52"/>
    <mergeCell ref="A53:U53"/>
    <mergeCell ref="T54:U54"/>
    <mergeCell ref="A48:U48"/>
    <mergeCell ref="A49:U49"/>
    <mergeCell ref="A50:U50"/>
    <mergeCell ref="A55:A56"/>
    <mergeCell ref="B55:B56"/>
    <mergeCell ref="C55:C56"/>
    <mergeCell ref="D55:D56"/>
    <mergeCell ref="E55:E56"/>
    <mergeCell ref="G55:G56"/>
    <mergeCell ref="H55:H56"/>
    <mergeCell ref="U55:U56"/>
    <mergeCell ref="L66:U66"/>
    <mergeCell ref="L67:U67"/>
    <mergeCell ref="R55:R56"/>
    <mergeCell ref="I55:K55"/>
    <mergeCell ref="L55:N55"/>
    <mergeCell ref="O55:Q55"/>
    <mergeCell ref="S55:S56"/>
    <mergeCell ref="T55:T56"/>
  </mergeCells>
  <pageMargins left="0" right="0" top="0" bottom="0" header="0.31496062992125984" footer="0.31496062992125984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A9" zoomScale="80" zoomScaleNormal="80" workbookViewId="0">
      <selection activeCell="B9" sqref="B9:B10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6.85546875" style="9" customWidth="1"/>
    <col min="23" max="16384" width="9.140625" style="9"/>
  </cols>
  <sheetData>
    <row r="1" spans="1:26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704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58.5" customHeight="1" x14ac:dyDescent="0.25">
      <c r="A11" s="184">
        <f>RANK(U11,U$11:U$38,0)</f>
        <v>1</v>
      </c>
      <c r="B11" s="85" t="s">
        <v>697</v>
      </c>
      <c r="C11" s="84" t="s">
        <v>349</v>
      </c>
      <c r="D11" s="83">
        <v>2</v>
      </c>
      <c r="E11" s="85" t="s">
        <v>698</v>
      </c>
      <c r="F11" s="84" t="s">
        <v>358</v>
      </c>
      <c r="G11" s="83" t="s">
        <v>353</v>
      </c>
      <c r="H11" s="83" t="s">
        <v>654</v>
      </c>
      <c r="I11" s="190">
        <v>178.5</v>
      </c>
      <c r="J11" s="191">
        <f>I11/2.6</f>
        <v>68.653846153846146</v>
      </c>
      <c r="K11" s="184">
        <f t="shared" ref="K11:K38" si="0">RANK(J11,J$11:J$38,0)</f>
        <v>4</v>
      </c>
      <c r="L11" s="190">
        <v>178</v>
      </c>
      <c r="M11" s="191">
        <f>L11/2.6</f>
        <v>68.461538461538453</v>
      </c>
      <c r="N11" s="184">
        <f t="shared" ref="N11:N38" si="1">RANK(M11,M$11:M$38,0)</f>
        <v>1</v>
      </c>
      <c r="O11" s="190">
        <v>180</v>
      </c>
      <c r="P11" s="191">
        <f>O11/2.6</f>
        <v>69.230769230769226</v>
      </c>
      <c r="Q11" s="184">
        <f t="shared" ref="Q11:Q38" si="2">RANK(P11,P$11:P$38,0)</f>
        <v>1</v>
      </c>
      <c r="R11" s="184"/>
      <c r="S11" s="184"/>
      <c r="T11" s="190">
        <f t="shared" ref="T11:T38" si="3">L11+O11+I11</f>
        <v>536.5</v>
      </c>
      <c r="U11" s="191">
        <f t="shared" ref="U11:U38" si="4">(M11+P11+J11)/3</f>
        <v>68.78205128205127</v>
      </c>
      <c r="V11" s="157">
        <v>3</v>
      </c>
    </row>
    <row r="12" spans="1:26" s="125" customFormat="1" ht="58.5" customHeight="1" x14ac:dyDescent="0.25">
      <c r="A12" s="184">
        <f>RANK(U12,U$11:U$38,0)</f>
        <v>2</v>
      </c>
      <c r="B12" s="81" t="s">
        <v>700</v>
      </c>
      <c r="C12" s="84" t="s">
        <v>514</v>
      </c>
      <c r="D12" s="83" t="s">
        <v>6</v>
      </c>
      <c r="E12" s="85" t="s">
        <v>716</v>
      </c>
      <c r="F12" s="84" t="s">
        <v>560</v>
      </c>
      <c r="G12" s="83" t="s">
        <v>67</v>
      </c>
      <c r="H12" s="83" t="s">
        <v>553</v>
      </c>
      <c r="I12" s="190">
        <v>177.5</v>
      </c>
      <c r="J12" s="191">
        <f>I12/2.6</f>
        <v>68.269230769230774</v>
      </c>
      <c r="K12" s="184">
        <f t="shared" si="0"/>
        <v>6</v>
      </c>
      <c r="L12" s="190">
        <v>176.5</v>
      </c>
      <c r="M12" s="191">
        <f>L12/2.6</f>
        <v>67.884615384615387</v>
      </c>
      <c r="N12" s="184">
        <f t="shared" si="1"/>
        <v>2</v>
      </c>
      <c r="O12" s="190">
        <v>176.5</v>
      </c>
      <c r="P12" s="191">
        <f>O12/2.6</f>
        <v>67.884615384615387</v>
      </c>
      <c r="Q12" s="184">
        <f t="shared" si="2"/>
        <v>5</v>
      </c>
      <c r="R12" s="184"/>
      <c r="S12" s="184"/>
      <c r="T12" s="190">
        <f t="shared" si="3"/>
        <v>530.5</v>
      </c>
      <c r="U12" s="191">
        <f t="shared" si="4"/>
        <v>68.012820512820511</v>
      </c>
      <c r="V12" s="157">
        <v>3</v>
      </c>
    </row>
    <row r="13" spans="1:26" s="125" customFormat="1" ht="58.5" customHeight="1" x14ac:dyDescent="0.25">
      <c r="A13" s="184">
        <v>3</v>
      </c>
      <c r="B13" s="81" t="s">
        <v>683</v>
      </c>
      <c r="C13" s="84" t="s">
        <v>193</v>
      </c>
      <c r="D13" s="83">
        <v>3</v>
      </c>
      <c r="E13" s="85" t="s">
        <v>684</v>
      </c>
      <c r="F13" s="84" t="s">
        <v>195</v>
      </c>
      <c r="G13" s="83" t="s">
        <v>196</v>
      </c>
      <c r="H13" s="83" t="s">
        <v>921</v>
      </c>
      <c r="I13" s="190">
        <v>179.5</v>
      </c>
      <c r="J13" s="191">
        <f>I13/2.6</f>
        <v>69.038461538461533</v>
      </c>
      <c r="K13" s="184">
        <f t="shared" si="0"/>
        <v>1</v>
      </c>
      <c r="L13" s="190">
        <v>174</v>
      </c>
      <c r="M13" s="191">
        <f>L13/2.6</f>
        <v>66.92307692307692</v>
      </c>
      <c r="N13" s="184">
        <f t="shared" si="1"/>
        <v>5</v>
      </c>
      <c r="O13" s="190">
        <v>177</v>
      </c>
      <c r="P13" s="191">
        <f>O13/2.6</f>
        <v>68.07692307692308</v>
      </c>
      <c r="Q13" s="184">
        <f t="shared" si="2"/>
        <v>3</v>
      </c>
      <c r="R13" s="184"/>
      <c r="S13" s="184"/>
      <c r="T13" s="190">
        <f t="shared" si="3"/>
        <v>530.5</v>
      </c>
      <c r="U13" s="191">
        <f t="shared" si="4"/>
        <v>68.012820512820511</v>
      </c>
      <c r="V13" s="157">
        <v>3</v>
      </c>
    </row>
    <row r="14" spans="1:26" s="125" customFormat="1" ht="58.5" customHeight="1" x14ac:dyDescent="0.25">
      <c r="A14" s="184">
        <f t="shared" ref="A14:A38" si="5">RANK(U14,U$11:U$38,0)</f>
        <v>4</v>
      </c>
      <c r="B14" s="81" t="s">
        <v>696</v>
      </c>
      <c r="C14" s="84" t="s">
        <v>470</v>
      </c>
      <c r="D14" s="83">
        <v>1</v>
      </c>
      <c r="E14" s="85" t="s">
        <v>713</v>
      </c>
      <c r="F14" s="84" t="s">
        <v>472</v>
      </c>
      <c r="G14" s="83" t="s">
        <v>196</v>
      </c>
      <c r="H14" s="83" t="s">
        <v>921</v>
      </c>
      <c r="I14" s="190">
        <v>180.5</v>
      </c>
      <c r="J14" s="191">
        <f>I14/2.6-0.5</f>
        <v>68.92307692307692</v>
      </c>
      <c r="K14" s="184">
        <f t="shared" si="0"/>
        <v>2</v>
      </c>
      <c r="L14" s="190">
        <v>176</v>
      </c>
      <c r="M14" s="191">
        <f>L14/2.6-0.5</f>
        <v>67.192307692307693</v>
      </c>
      <c r="N14" s="184">
        <f t="shared" si="1"/>
        <v>4</v>
      </c>
      <c r="O14" s="190">
        <v>177</v>
      </c>
      <c r="P14" s="191">
        <f>O14/2.6-0.5</f>
        <v>67.57692307692308</v>
      </c>
      <c r="Q14" s="184">
        <f t="shared" si="2"/>
        <v>6</v>
      </c>
      <c r="R14" s="184"/>
      <c r="S14" s="184">
        <v>1</v>
      </c>
      <c r="T14" s="190">
        <f t="shared" si="3"/>
        <v>533.5</v>
      </c>
      <c r="U14" s="191">
        <f t="shared" si="4"/>
        <v>67.897435897435898</v>
      </c>
      <c r="V14" s="157">
        <v>3</v>
      </c>
    </row>
    <row r="15" spans="1:26" s="125" customFormat="1" ht="58.5" customHeight="1" x14ac:dyDescent="0.25">
      <c r="A15" s="184">
        <f t="shared" si="5"/>
        <v>5</v>
      </c>
      <c r="B15" s="81" t="s">
        <v>669</v>
      </c>
      <c r="C15" s="84" t="s">
        <v>284</v>
      </c>
      <c r="D15" s="83" t="s">
        <v>6</v>
      </c>
      <c r="E15" s="85" t="s">
        <v>778</v>
      </c>
      <c r="F15" s="84" t="s">
        <v>777</v>
      </c>
      <c r="G15" s="83" t="s">
        <v>288</v>
      </c>
      <c r="H15" s="83" t="s">
        <v>653</v>
      </c>
      <c r="I15" s="190">
        <v>179</v>
      </c>
      <c r="J15" s="191">
        <f t="shared" ref="J15:J28" si="6">I15/2.6</f>
        <v>68.84615384615384</v>
      </c>
      <c r="K15" s="184">
        <f t="shared" si="0"/>
        <v>3</v>
      </c>
      <c r="L15" s="190">
        <v>169</v>
      </c>
      <c r="M15" s="191">
        <f t="shared" ref="M15:M28" si="7">L15/2.6</f>
        <v>65</v>
      </c>
      <c r="N15" s="184">
        <f t="shared" si="1"/>
        <v>10</v>
      </c>
      <c r="O15" s="190">
        <v>179.5</v>
      </c>
      <c r="P15" s="191">
        <f t="shared" ref="P15:P28" si="8">O15/2.6</f>
        <v>69.038461538461533</v>
      </c>
      <c r="Q15" s="184">
        <f t="shared" si="2"/>
        <v>2</v>
      </c>
      <c r="R15" s="184"/>
      <c r="S15" s="184"/>
      <c r="T15" s="190">
        <f t="shared" si="3"/>
        <v>527.5</v>
      </c>
      <c r="U15" s="191">
        <f t="shared" si="4"/>
        <v>67.628205128205124</v>
      </c>
      <c r="V15" s="157">
        <v>3</v>
      </c>
    </row>
    <row r="16" spans="1:26" s="125" customFormat="1" ht="58.5" customHeight="1" x14ac:dyDescent="0.25">
      <c r="A16" s="184">
        <f t="shared" si="5"/>
        <v>6</v>
      </c>
      <c r="B16" s="81" t="s">
        <v>665</v>
      </c>
      <c r="C16" s="84" t="s">
        <v>480</v>
      </c>
      <c r="D16" s="83">
        <v>3</v>
      </c>
      <c r="E16" s="85" t="s">
        <v>701</v>
      </c>
      <c r="F16" s="84" t="s">
        <v>484</v>
      </c>
      <c r="G16" s="83" t="s">
        <v>485</v>
      </c>
      <c r="H16" s="83" t="s">
        <v>654</v>
      </c>
      <c r="I16" s="190">
        <v>176</v>
      </c>
      <c r="J16" s="191">
        <f t="shared" si="6"/>
        <v>67.692307692307693</v>
      </c>
      <c r="K16" s="184">
        <f t="shared" si="0"/>
        <v>9</v>
      </c>
      <c r="L16" s="190">
        <v>175</v>
      </c>
      <c r="M16" s="191">
        <f t="shared" si="7"/>
        <v>67.307692307692307</v>
      </c>
      <c r="N16" s="184">
        <f t="shared" si="1"/>
        <v>3</v>
      </c>
      <c r="O16" s="190">
        <v>174.5</v>
      </c>
      <c r="P16" s="191">
        <f t="shared" si="8"/>
        <v>67.115384615384613</v>
      </c>
      <c r="Q16" s="184">
        <f t="shared" si="2"/>
        <v>8</v>
      </c>
      <c r="R16" s="184"/>
      <c r="S16" s="184"/>
      <c r="T16" s="190">
        <f t="shared" si="3"/>
        <v>525.5</v>
      </c>
      <c r="U16" s="191">
        <f t="shared" si="4"/>
        <v>67.371794871794862</v>
      </c>
      <c r="V16" s="157">
        <v>3</v>
      </c>
    </row>
    <row r="17" spans="1:22" s="125" customFormat="1" ht="58.5" customHeight="1" x14ac:dyDescent="0.25">
      <c r="A17" s="184">
        <f t="shared" si="5"/>
        <v>7</v>
      </c>
      <c r="B17" s="81" t="s">
        <v>681</v>
      </c>
      <c r="C17" s="84" t="s">
        <v>516</v>
      </c>
      <c r="D17" s="83" t="s">
        <v>6</v>
      </c>
      <c r="E17" s="85" t="s">
        <v>682</v>
      </c>
      <c r="F17" s="84" t="s">
        <v>17</v>
      </c>
      <c r="G17" s="83" t="s">
        <v>561</v>
      </c>
      <c r="H17" s="83" t="s">
        <v>553</v>
      </c>
      <c r="I17" s="190">
        <v>176.5</v>
      </c>
      <c r="J17" s="191">
        <f t="shared" si="6"/>
        <v>67.884615384615387</v>
      </c>
      <c r="K17" s="184">
        <f t="shared" si="0"/>
        <v>7</v>
      </c>
      <c r="L17" s="190">
        <v>171.5</v>
      </c>
      <c r="M17" s="191">
        <f t="shared" si="7"/>
        <v>65.961538461538453</v>
      </c>
      <c r="N17" s="184">
        <f t="shared" si="1"/>
        <v>8</v>
      </c>
      <c r="O17" s="190">
        <v>177</v>
      </c>
      <c r="P17" s="191">
        <f t="shared" si="8"/>
        <v>68.07692307692308</v>
      </c>
      <c r="Q17" s="184">
        <f t="shared" si="2"/>
        <v>3</v>
      </c>
      <c r="R17" s="184"/>
      <c r="S17" s="184"/>
      <c r="T17" s="190">
        <f t="shared" si="3"/>
        <v>525</v>
      </c>
      <c r="U17" s="191">
        <f t="shared" si="4"/>
        <v>67.307692307692307</v>
      </c>
      <c r="V17" s="157">
        <v>3</v>
      </c>
    </row>
    <row r="18" spans="1:22" s="125" customFormat="1" ht="58.5" customHeight="1" x14ac:dyDescent="0.25">
      <c r="A18" s="184">
        <f t="shared" si="5"/>
        <v>8</v>
      </c>
      <c r="B18" s="136" t="s">
        <v>670</v>
      </c>
      <c r="C18" s="84" t="s">
        <v>451</v>
      </c>
      <c r="D18" s="139">
        <v>3</v>
      </c>
      <c r="E18" s="85" t="s">
        <v>671</v>
      </c>
      <c r="F18" s="84" t="s">
        <v>460</v>
      </c>
      <c r="G18" s="83" t="s">
        <v>18</v>
      </c>
      <c r="H18" s="83" t="s">
        <v>655</v>
      </c>
      <c r="I18" s="190">
        <v>178.5</v>
      </c>
      <c r="J18" s="191">
        <f t="shared" si="6"/>
        <v>68.653846153846146</v>
      </c>
      <c r="K18" s="184">
        <f t="shared" si="0"/>
        <v>4</v>
      </c>
      <c r="L18" s="190">
        <v>167.5</v>
      </c>
      <c r="M18" s="191">
        <f t="shared" si="7"/>
        <v>64.42307692307692</v>
      </c>
      <c r="N18" s="184">
        <f t="shared" si="1"/>
        <v>11</v>
      </c>
      <c r="O18" s="190">
        <v>173</v>
      </c>
      <c r="P18" s="191">
        <f t="shared" si="8"/>
        <v>66.538461538461533</v>
      </c>
      <c r="Q18" s="184">
        <f t="shared" si="2"/>
        <v>9</v>
      </c>
      <c r="R18" s="184"/>
      <c r="S18" s="184"/>
      <c r="T18" s="190">
        <f t="shared" si="3"/>
        <v>519</v>
      </c>
      <c r="U18" s="191">
        <f t="shared" si="4"/>
        <v>66.538461538461533</v>
      </c>
      <c r="V18" s="157">
        <v>3</v>
      </c>
    </row>
    <row r="19" spans="1:22" s="125" customFormat="1" ht="58.5" customHeight="1" x14ac:dyDescent="0.25">
      <c r="A19" s="184">
        <f t="shared" si="5"/>
        <v>9</v>
      </c>
      <c r="B19" s="136" t="s">
        <v>693</v>
      </c>
      <c r="C19" s="82" t="s">
        <v>114</v>
      </c>
      <c r="D19" s="83" t="s">
        <v>6</v>
      </c>
      <c r="E19" s="85" t="s">
        <v>715</v>
      </c>
      <c r="F19" s="84" t="s">
        <v>209</v>
      </c>
      <c r="G19" s="83" t="s">
        <v>363</v>
      </c>
      <c r="H19" s="83" t="s">
        <v>581</v>
      </c>
      <c r="I19" s="190">
        <v>173</v>
      </c>
      <c r="J19" s="191">
        <f t="shared" si="6"/>
        <v>66.538461538461533</v>
      </c>
      <c r="K19" s="184">
        <f t="shared" si="0"/>
        <v>12</v>
      </c>
      <c r="L19" s="190">
        <v>173.5</v>
      </c>
      <c r="M19" s="191">
        <f t="shared" si="7"/>
        <v>66.730769230769226</v>
      </c>
      <c r="N19" s="184">
        <f t="shared" si="1"/>
        <v>6</v>
      </c>
      <c r="O19" s="190">
        <v>171</v>
      </c>
      <c r="P19" s="191">
        <f t="shared" si="8"/>
        <v>65.769230769230774</v>
      </c>
      <c r="Q19" s="184">
        <f t="shared" si="2"/>
        <v>14</v>
      </c>
      <c r="R19" s="184"/>
      <c r="S19" s="184"/>
      <c r="T19" s="190">
        <f t="shared" si="3"/>
        <v>517.5</v>
      </c>
      <c r="U19" s="191">
        <f t="shared" si="4"/>
        <v>66.346153846153854</v>
      </c>
      <c r="V19" s="157">
        <v>3</v>
      </c>
    </row>
    <row r="20" spans="1:22" s="125" customFormat="1" ht="58.5" customHeight="1" x14ac:dyDescent="0.25">
      <c r="A20" s="184">
        <f t="shared" si="5"/>
        <v>10</v>
      </c>
      <c r="B20" s="136" t="s">
        <v>936</v>
      </c>
      <c r="C20" s="84"/>
      <c r="D20" s="139"/>
      <c r="E20" s="85" t="s">
        <v>238</v>
      </c>
      <c r="F20" s="84"/>
      <c r="G20" s="83"/>
      <c r="H20" s="83" t="s">
        <v>581</v>
      </c>
      <c r="I20" s="190">
        <v>172.5</v>
      </c>
      <c r="J20" s="191">
        <f t="shared" si="6"/>
        <v>66.34615384615384</v>
      </c>
      <c r="K20" s="184">
        <f t="shared" si="0"/>
        <v>14</v>
      </c>
      <c r="L20" s="190">
        <v>173</v>
      </c>
      <c r="M20" s="191">
        <f t="shared" si="7"/>
        <v>66.538461538461533</v>
      </c>
      <c r="N20" s="184">
        <f t="shared" si="1"/>
        <v>7</v>
      </c>
      <c r="O20" s="190">
        <v>172</v>
      </c>
      <c r="P20" s="191">
        <f t="shared" si="8"/>
        <v>66.153846153846146</v>
      </c>
      <c r="Q20" s="184">
        <f t="shared" si="2"/>
        <v>12</v>
      </c>
      <c r="R20" s="184"/>
      <c r="S20" s="184"/>
      <c r="T20" s="190">
        <f t="shared" si="3"/>
        <v>517.5</v>
      </c>
      <c r="U20" s="191">
        <f t="shared" si="4"/>
        <v>66.34615384615384</v>
      </c>
      <c r="V20" s="157">
        <v>3</v>
      </c>
    </row>
    <row r="21" spans="1:22" s="125" customFormat="1" ht="58.5" customHeight="1" x14ac:dyDescent="0.25">
      <c r="A21" s="184">
        <f t="shared" si="5"/>
        <v>11</v>
      </c>
      <c r="B21" s="81" t="s">
        <v>228</v>
      </c>
      <c r="C21" s="84" t="s">
        <v>41</v>
      </c>
      <c r="D21" s="83">
        <v>2</v>
      </c>
      <c r="E21" s="135" t="s">
        <v>229</v>
      </c>
      <c r="F21" s="84" t="s">
        <v>40</v>
      </c>
      <c r="G21" s="83" t="s">
        <v>288</v>
      </c>
      <c r="H21" s="83" t="s">
        <v>653</v>
      </c>
      <c r="I21" s="190">
        <v>176.5</v>
      </c>
      <c r="J21" s="191">
        <f t="shared" si="6"/>
        <v>67.884615384615387</v>
      </c>
      <c r="K21" s="184">
        <f t="shared" si="0"/>
        <v>7</v>
      </c>
      <c r="L21" s="190">
        <v>167.5</v>
      </c>
      <c r="M21" s="191">
        <f t="shared" si="7"/>
        <v>64.42307692307692</v>
      </c>
      <c r="N21" s="184">
        <f t="shared" si="1"/>
        <v>11</v>
      </c>
      <c r="O21" s="190">
        <v>173</v>
      </c>
      <c r="P21" s="191">
        <f t="shared" si="8"/>
        <v>66.538461538461533</v>
      </c>
      <c r="Q21" s="184">
        <f t="shared" si="2"/>
        <v>9</v>
      </c>
      <c r="R21" s="184"/>
      <c r="S21" s="184"/>
      <c r="T21" s="190">
        <f t="shared" si="3"/>
        <v>517</v>
      </c>
      <c r="U21" s="191">
        <f t="shared" si="4"/>
        <v>66.282051282051285</v>
      </c>
      <c r="V21" s="157">
        <v>3</v>
      </c>
    </row>
    <row r="22" spans="1:22" s="125" customFormat="1" ht="58.5" customHeight="1" x14ac:dyDescent="0.25">
      <c r="A22" s="184">
        <f t="shared" si="5"/>
        <v>12</v>
      </c>
      <c r="B22" s="208" t="s">
        <v>705</v>
      </c>
      <c r="C22" s="84" t="s">
        <v>11</v>
      </c>
      <c r="D22" s="83" t="s">
        <v>7</v>
      </c>
      <c r="E22" s="81" t="s">
        <v>672</v>
      </c>
      <c r="F22" s="84" t="s">
        <v>206</v>
      </c>
      <c r="G22" s="83" t="s">
        <v>102</v>
      </c>
      <c r="H22" s="83" t="s">
        <v>581</v>
      </c>
      <c r="I22" s="190">
        <v>171.5</v>
      </c>
      <c r="J22" s="191">
        <f t="shared" si="6"/>
        <v>65.961538461538453</v>
      </c>
      <c r="K22" s="184">
        <f t="shared" si="0"/>
        <v>16</v>
      </c>
      <c r="L22" s="190">
        <v>169.5</v>
      </c>
      <c r="M22" s="191">
        <f t="shared" si="7"/>
        <v>65.192307692307693</v>
      </c>
      <c r="N22" s="184">
        <f t="shared" si="1"/>
        <v>9</v>
      </c>
      <c r="O22" s="190">
        <v>175.5</v>
      </c>
      <c r="P22" s="191">
        <f t="shared" si="8"/>
        <v>67.5</v>
      </c>
      <c r="Q22" s="184">
        <f t="shared" si="2"/>
        <v>7</v>
      </c>
      <c r="R22" s="184"/>
      <c r="S22" s="184"/>
      <c r="T22" s="190">
        <f t="shared" si="3"/>
        <v>516.5</v>
      </c>
      <c r="U22" s="191">
        <f t="shared" si="4"/>
        <v>66.217948717948715</v>
      </c>
      <c r="V22" s="157">
        <v>3</v>
      </c>
    </row>
    <row r="23" spans="1:22" s="125" customFormat="1" ht="58.5" customHeight="1" x14ac:dyDescent="0.25">
      <c r="A23" s="184">
        <f t="shared" si="5"/>
        <v>13</v>
      </c>
      <c r="B23" s="81" t="s">
        <v>677</v>
      </c>
      <c r="C23" s="84" t="s">
        <v>504</v>
      </c>
      <c r="D23" s="83" t="s">
        <v>6</v>
      </c>
      <c r="E23" s="85" t="s">
        <v>678</v>
      </c>
      <c r="F23" s="84" t="s">
        <v>560</v>
      </c>
      <c r="G23" s="83" t="s">
        <v>67</v>
      </c>
      <c r="H23" s="83" t="s">
        <v>553</v>
      </c>
      <c r="I23" s="190">
        <v>174.5</v>
      </c>
      <c r="J23" s="191">
        <f t="shared" si="6"/>
        <v>67.115384615384613</v>
      </c>
      <c r="K23" s="184">
        <f t="shared" si="0"/>
        <v>10</v>
      </c>
      <c r="L23" s="190">
        <v>167</v>
      </c>
      <c r="M23" s="191">
        <f t="shared" si="7"/>
        <v>64.230769230769226</v>
      </c>
      <c r="N23" s="184">
        <f t="shared" si="1"/>
        <v>13</v>
      </c>
      <c r="O23" s="190">
        <v>173</v>
      </c>
      <c r="P23" s="191">
        <f t="shared" si="8"/>
        <v>66.538461538461533</v>
      </c>
      <c r="Q23" s="184">
        <f t="shared" si="2"/>
        <v>9</v>
      </c>
      <c r="R23" s="184"/>
      <c r="S23" s="184"/>
      <c r="T23" s="190">
        <f t="shared" si="3"/>
        <v>514.5</v>
      </c>
      <c r="U23" s="191">
        <f t="shared" si="4"/>
        <v>65.961538461538467</v>
      </c>
      <c r="V23" s="157">
        <v>3</v>
      </c>
    </row>
    <row r="24" spans="1:22" s="125" customFormat="1" ht="58.5" customHeight="1" x14ac:dyDescent="0.25">
      <c r="A24" s="184">
        <f t="shared" si="5"/>
        <v>14</v>
      </c>
      <c r="B24" s="136" t="s">
        <v>667</v>
      </c>
      <c r="C24" s="84" t="s">
        <v>11</v>
      </c>
      <c r="D24" s="83" t="s">
        <v>7</v>
      </c>
      <c r="E24" s="81" t="s">
        <v>688</v>
      </c>
      <c r="F24" s="84" t="s">
        <v>108</v>
      </c>
      <c r="G24" s="83" t="s">
        <v>102</v>
      </c>
      <c r="H24" s="83" t="s">
        <v>581</v>
      </c>
      <c r="I24" s="190">
        <v>174.5</v>
      </c>
      <c r="J24" s="191">
        <f t="shared" si="6"/>
        <v>67.115384615384613</v>
      </c>
      <c r="K24" s="184">
        <f t="shared" si="0"/>
        <v>10</v>
      </c>
      <c r="L24" s="190">
        <v>167</v>
      </c>
      <c r="M24" s="191">
        <f t="shared" si="7"/>
        <v>64.230769230769226</v>
      </c>
      <c r="N24" s="184">
        <f t="shared" si="1"/>
        <v>13</v>
      </c>
      <c r="O24" s="190">
        <v>171.5</v>
      </c>
      <c r="P24" s="191">
        <f t="shared" si="8"/>
        <v>65.961538461538453</v>
      </c>
      <c r="Q24" s="184">
        <f t="shared" si="2"/>
        <v>13</v>
      </c>
      <c r="R24" s="184"/>
      <c r="S24" s="184"/>
      <c r="T24" s="190">
        <f t="shared" si="3"/>
        <v>513</v>
      </c>
      <c r="U24" s="191">
        <f t="shared" si="4"/>
        <v>65.769230769230759</v>
      </c>
      <c r="V24" s="157">
        <v>3</v>
      </c>
    </row>
    <row r="25" spans="1:22" s="125" customFormat="1" ht="58.5" customHeight="1" x14ac:dyDescent="0.25">
      <c r="A25" s="184">
        <f t="shared" si="5"/>
        <v>15</v>
      </c>
      <c r="B25" s="136" t="s">
        <v>667</v>
      </c>
      <c r="C25" s="84" t="s">
        <v>11</v>
      </c>
      <c r="D25" s="83" t="s">
        <v>7</v>
      </c>
      <c r="E25" s="81" t="s">
        <v>668</v>
      </c>
      <c r="F25" s="84" t="s">
        <v>365</v>
      </c>
      <c r="G25" s="83" t="s">
        <v>103</v>
      </c>
      <c r="H25" s="83" t="s">
        <v>581</v>
      </c>
      <c r="I25" s="190">
        <v>172.5</v>
      </c>
      <c r="J25" s="191">
        <f t="shared" si="6"/>
        <v>66.34615384615384</v>
      </c>
      <c r="K25" s="184">
        <f t="shared" si="0"/>
        <v>14</v>
      </c>
      <c r="L25" s="190">
        <v>165.5</v>
      </c>
      <c r="M25" s="191">
        <f t="shared" si="7"/>
        <v>63.653846153846153</v>
      </c>
      <c r="N25" s="184">
        <f t="shared" si="1"/>
        <v>19</v>
      </c>
      <c r="O25" s="190">
        <v>171</v>
      </c>
      <c r="P25" s="191">
        <f t="shared" si="8"/>
        <v>65.769230769230774</v>
      </c>
      <c r="Q25" s="184">
        <f t="shared" si="2"/>
        <v>14</v>
      </c>
      <c r="R25" s="184"/>
      <c r="S25" s="184"/>
      <c r="T25" s="190">
        <f t="shared" si="3"/>
        <v>509</v>
      </c>
      <c r="U25" s="191">
        <f t="shared" si="4"/>
        <v>65.256410256410263</v>
      </c>
      <c r="V25" s="157">
        <v>3</v>
      </c>
    </row>
    <row r="26" spans="1:22" s="125" customFormat="1" ht="58.5" customHeight="1" x14ac:dyDescent="0.25">
      <c r="A26" s="184">
        <f t="shared" si="5"/>
        <v>16</v>
      </c>
      <c r="B26" s="85" t="s">
        <v>702</v>
      </c>
      <c r="C26" s="84" t="s">
        <v>350</v>
      </c>
      <c r="D26" s="83" t="s">
        <v>6</v>
      </c>
      <c r="E26" s="85" t="s">
        <v>703</v>
      </c>
      <c r="F26" s="84" t="s">
        <v>359</v>
      </c>
      <c r="G26" s="83" t="s">
        <v>16</v>
      </c>
      <c r="H26" s="83" t="s">
        <v>654</v>
      </c>
      <c r="I26" s="190">
        <v>171</v>
      </c>
      <c r="J26" s="191">
        <f t="shared" si="6"/>
        <v>65.769230769230774</v>
      </c>
      <c r="K26" s="184">
        <f t="shared" si="0"/>
        <v>18</v>
      </c>
      <c r="L26" s="190">
        <v>165</v>
      </c>
      <c r="M26" s="191">
        <f t="shared" si="7"/>
        <v>63.46153846153846</v>
      </c>
      <c r="N26" s="184">
        <f t="shared" si="1"/>
        <v>21</v>
      </c>
      <c r="O26" s="190">
        <v>170</v>
      </c>
      <c r="P26" s="191">
        <f t="shared" si="8"/>
        <v>65.384615384615387</v>
      </c>
      <c r="Q26" s="184">
        <f t="shared" si="2"/>
        <v>16</v>
      </c>
      <c r="R26" s="184"/>
      <c r="S26" s="184"/>
      <c r="T26" s="190">
        <f t="shared" si="3"/>
        <v>506</v>
      </c>
      <c r="U26" s="191">
        <f t="shared" si="4"/>
        <v>64.871794871794876</v>
      </c>
      <c r="V26" s="157">
        <v>3</v>
      </c>
    </row>
    <row r="27" spans="1:22" s="125" customFormat="1" ht="58.5" customHeight="1" x14ac:dyDescent="0.25">
      <c r="A27" s="184">
        <f t="shared" si="5"/>
        <v>17</v>
      </c>
      <c r="B27" s="81" t="s">
        <v>686</v>
      </c>
      <c r="C27" s="84" t="s">
        <v>520</v>
      </c>
      <c r="D27" s="83">
        <v>2</v>
      </c>
      <c r="E27" s="85" t="s">
        <v>687</v>
      </c>
      <c r="F27" s="84" t="s">
        <v>572</v>
      </c>
      <c r="G27" s="83" t="s">
        <v>573</v>
      </c>
      <c r="H27" s="83" t="s">
        <v>553</v>
      </c>
      <c r="I27" s="190">
        <v>173</v>
      </c>
      <c r="J27" s="191">
        <f t="shared" si="6"/>
        <v>66.538461538461533</v>
      </c>
      <c r="K27" s="184">
        <f t="shared" si="0"/>
        <v>12</v>
      </c>
      <c r="L27" s="190">
        <v>166</v>
      </c>
      <c r="M27" s="191">
        <f t="shared" si="7"/>
        <v>63.846153846153847</v>
      </c>
      <c r="N27" s="184">
        <f t="shared" si="1"/>
        <v>16</v>
      </c>
      <c r="O27" s="190">
        <v>167</v>
      </c>
      <c r="P27" s="191">
        <f t="shared" si="8"/>
        <v>64.230769230769226</v>
      </c>
      <c r="Q27" s="184">
        <f t="shared" si="2"/>
        <v>19</v>
      </c>
      <c r="R27" s="184"/>
      <c r="S27" s="184"/>
      <c r="T27" s="190">
        <f t="shared" si="3"/>
        <v>506</v>
      </c>
      <c r="U27" s="191">
        <f t="shared" si="4"/>
        <v>64.871794871794862</v>
      </c>
      <c r="V27" s="157">
        <v>3</v>
      </c>
    </row>
    <row r="28" spans="1:22" s="125" customFormat="1" ht="58.5" customHeight="1" x14ac:dyDescent="0.25">
      <c r="A28" s="184">
        <f t="shared" si="5"/>
        <v>18</v>
      </c>
      <c r="B28" s="81" t="s">
        <v>694</v>
      </c>
      <c r="C28" s="84" t="s">
        <v>518</v>
      </c>
      <c r="D28" s="83" t="s">
        <v>6</v>
      </c>
      <c r="E28" s="85" t="s">
        <v>695</v>
      </c>
      <c r="F28" s="84" t="s">
        <v>563</v>
      </c>
      <c r="G28" s="83" t="s">
        <v>564</v>
      </c>
      <c r="H28" s="83" t="s">
        <v>553</v>
      </c>
      <c r="I28" s="190">
        <v>170.5</v>
      </c>
      <c r="J28" s="191">
        <f t="shared" si="6"/>
        <v>65.57692307692308</v>
      </c>
      <c r="K28" s="184">
        <f t="shared" si="0"/>
        <v>19</v>
      </c>
      <c r="L28" s="190">
        <v>166</v>
      </c>
      <c r="M28" s="191">
        <f t="shared" si="7"/>
        <v>63.846153846153847</v>
      </c>
      <c r="N28" s="184">
        <f t="shared" si="1"/>
        <v>16</v>
      </c>
      <c r="O28" s="190">
        <v>167</v>
      </c>
      <c r="P28" s="191">
        <f t="shared" si="8"/>
        <v>64.230769230769226</v>
      </c>
      <c r="Q28" s="184">
        <f t="shared" si="2"/>
        <v>19</v>
      </c>
      <c r="R28" s="184"/>
      <c r="S28" s="184"/>
      <c r="T28" s="190">
        <f t="shared" si="3"/>
        <v>503.5</v>
      </c>
      <c r="U28" s="191">
        <f t="shared" si="4"/>
        <v>64.551282051282044</v>
      </c>
      <c r="V28" s="157">
        <v>3</v>
      </c>
    </row>
    <row r="29" spans="1:22" s="125" customFormat="1" ht="58.5" customHeight="1" x14ac:dyDescent="0.25">
      <c r="A29" s="184">
        <f t="shared" si="5"/>
        <v>19</v>
      </c>
      <c r="B29" s="208" t="s">
        <v>706</v>
      </c>
      <c r="C29" s="84" t="s">
        <v>11</v>
      </c>
      <c r="D29" s="83" t="s">
        <v>7</v>
      </c>
      <c r="E29" s="81" t="s">
        <v>688</v>
      </c>
      <c r="F29" s="84" t="s">
        <v>108</v>
      </c>
      <c r="G29" s="83" t="s">
        <v>102</v>
      </c>
      <c r="H29" s="83" t="s">
        <v>581</v>
      </c>
      <c r="I29" s="190">
        <v>172.5</v>
      </c>
      <c r="J29" s="191">
        <f>I29/2.6-0.5</f>
        <v>65.84615384615384</v>
      </c>
      <c r="K29" s="184">
        <f t="shared" si="0"/>
        <v>17</v>
      </c>
      <c r="L29" s="190">
        <v>167</v>
      </c>
      <c r="M29" s="191">
        <f>L29/2.6-0.5</f>
        <v>63.730769230769226</v>
      </c>
      <c r="N29" s="184">
        <f t="shared" si="1"/>
        <v>18</v>
      </c>
      <c r="O29" s="190">
        <v>167.5</v>
      </c>
      <c r="P29" s="191">
        <f>O29/2.6-0.5</f>
        <v>63.92307692307692</v>
      </c>
      <c r="Q29" s="184">
        <f t="shared" si="2"/>
        <v>21</v>
      </c>
      <c r="R29" s="184"/>
      <c r="S29" s="184">
        <v>1</v>
      </c>
      <c r="T29" s="190">
        <f t="shared" si="3"/>
        <v>507</v>
      </c>
      <c r="U29" s="191">
        <f t="shared" si="4"/>
        <v>64.5</v>
      </c>
      <c r="V29" s="157">
        <v>3</v>
      </c>
    </row>
    <row r="30" spans="1:22" s="125" customFormat="1" ht="58.5" customHeight="1" x14ac:dyDescent="0.25">
      <c r="A30" s="184">
        <f t="shared" si="5"/>
        <v>20</v>
      </c>
      <c r="B30" s="81" t="s">
        <v>675</v>
      </c>
      <c r="C30" s="84" t="s">
        <v>126</v>
      </c>
      <c r="D30" s="83" t="s">
        <v>6</v>
      </c>
      <c r="E30" s="85" t="s">
        <v>676</v>
      </c>
      <c r="F30" s="84" t="s">
        <v>15</v>
      </c>
      <c r="G30" s="83" t="s">
        <v>288</v>
      </c>
      <c r="H30" s="83" t="s">
        <v>653</v>
      </c>
      <c r="I30" s="190">
        <v>168</v>
      </c>
      <c r="J30" s="191">
        <f t="shared" ref="J30:J35" si="9">I30/2.6</f>
        <v>64.615384615384613</v>
      </c>
      <c r="K30" s="184">
        <f t="shared" si="0"/>
        <v>20</v>
      </c>
      <c r="L30" s="190">
        <v>166.5</v>
      </c>
      <c r="M30" s="191">
        <f t="shared" ref="M30:M35" si="10">L30/2.6</f>
        <v>64.038461538461533</v>
      </c>
      <c r="N30" s="184">
        <f t="shared" si="1"/>
        <v>15</v>
      </c>
      <c r="O30" s="190">
        <v>168</v>
      </c>
      <c r="P30" s="191">
        <f t="shared" ref="P30:P35" si="11">O30/2.6</f>
        <v>64.615384615384613</v>
      </c>
      <c r="Q30" s="184">
        <f t="shared" si="2"/>
        <v>18</v>
      </c>
      <c r="R30" s="184"/>
      <c r="S30" s="184"/>
      <c r="T30" s="190">
        <f t="shared" si="3"/>
        <v>502.5</v>
      </c>
      <c r="U30" s="191">
        <f t="shared" si="4"/>
        <v>64.42307692307692</v>
      </c>
      <c r="V30" s="157">
        <v>3</v>
      </c>
    </row>
    <row r="31" spans="1:22" s="125" customFormat="1" ht="58.5" customHeight="1" x14ac:dyDescent="0.25">
      <c r="A31" s="184">
        <f t="shared" si="5"/>
        <v>21</v>
      </c>
      <c r="B31" s="136" t="s">
        <v>937</v>
      </c>
      <c r="C31" s="84"/>
      <c r="D31" s="139"/>
      <c r="E31" s="85" t="s">
        <v>231</v>
      </c>
      <c r="F31" s="84"/>
      <c r="G31" s="83"/>
      <c r="H31" s="83" t="s">
        <v>581</v>
      </c>
      <c r="I31" s="190">
        <v>168</v>
      </c>
      <c r="J31" s="191">
        <f t="shared" si="9"/>
        <v>64.615384615384613</v>
      </c>
      <c r="K31" s="184">
        <f t="shared" si="0"/>
        <v>20</v>
      </c>
      <c r="L31" s="190">
        <v>165.5</v>
      </c>
      <c r="M31" s="191">
        <f t="shared" si="10"/>
        <v>63.653846153846153</v>
      </c>
      <c r="N31" s="184">
        <f t="shared" si="1"/>
        <v>19</v>
      </c>
      <c r="O31" s="190">
        <v>168.5</v>
      </c>
      <c r="P31" s="191">
        <f t="shared" si="11"/>
        <v>64.807692307692307</v>
      </c>
      <c r="Q31" s="184">
        <f t="shared" si="2"/>
        <v>17</v>
      </c>
      <c r="R31" s="184"/>
      <c r="S31" s="184"/>
      <c r="T31" s="190">
        <f t="shared" si="3"/>
        <v>502</v>
      </c>
      <c r="U31" s="191">
        <f t="shared" si="4"/>
        <v>64.358974358974351</v>
      </c>
      <c r="V31" s="157">
        <v>3</v>
      </c>
    </row>
    <row r="32" spans="1:22" s="125" customFormat="1" ht="58.5" customHeight="1" x14ac:dyDescent="0.25">
      <c r="A32" s="184">
        <f t="shared" si="5"/>
        <v>22</v>
      </c>
      <c r="B32" s="81" t="s">
        <v>689</v>
      </c>
      <c r="C32" s="159" t="s">
        <v>312</v>
      </c>
      <c r="D32" s="137" t="s">
        <v>7</v>
      </c>
      <c r="E32" s="85" t="s">
        <v>690</v>
      </c>
      <c r="F32" s="159" t="s">
        <v>302</v>
      </c>
      <c r="G32" s="137" t="s">
        <v>296</v>
      </c>
      <c r="H32" s="83" t="s">
        <v>583</v>
      </c>
      <c r="I32" s="190">
        <v>167</v>
      </c>
      <c r="J32" s="191">
        <f t="shared" si="9"/>
        <v>64.230769230769226</v>
      </c>
      <c r="K32" s="184">
        <f t="shared" si="0"/>
        <v>22</v>
      </c>
      <c r="L32" s="190">
        <v>162.5</v>
      </c>
      <c r="M32" s="191">
        <f t="shared" si="10"/>
        <v>62.5</v>
      </c>
      <c r="N32" s="184">
        <f t="shared" si="1"/>
        <v>22</v>
      </c>
      <c r="O32" s="190">
        <v>159</v>
      </c>
      <c r="P32" s="191">
        <f t="shared" si="11"/>
        <v>61.153846153846153</v>
      </c>
      <c r="Q32" s="184">
        <f t="shared" si="2"/>
        <v>24</v>
      </c>
      <c r="R32" s="184">
        <v>1</v>
      </c>
      <c r="S32" s="184"/>
      <c r="T32" s="190">
        <f t="shared" si="3"/>
        <v>488.5</v>
      </c>
      <c r="U32" s="191">
        <f t="shared" si="4"/>
        <v>62.628205128205131</v>
      </c>
      <c r="V32" s="157" t="s">
        <v>30</v>
      </c>
    </row>
    <row r="33" spans="1:22" s="125" customFormat="1" ht="58.5" customHeight="1" x14ac:dyDescent="0.25">
      <c r="A33" s="184">
        <f t="shared" si="5"/>
        <v>23</v>
      </c>
      <c r="B33" s="136" t="s">
        <v>673</v>
      </c>
      <c r="C33" s="84" t="s">
        <v>190</v>
      </c>
      <c r="D33" s="139" t="s">
        <v>7</v>
      </c>
      <c r="E33" s="81" t="s">
        <v>674</v>
      </c>
      <c r="F33" s="84" t="s">
        <v>371</v>
      </c>
      <c r="G33" s="83" t="s">
        <v>372</v>
      </c>
      <c r="H33" s="83" t="s">
        <v>581</v>
      </c>
      <c r="I33" s="190">
        <v>158.5</v>
      </c>
      <c r="J33" s="191">
        <f t="shared" si="9"/>
        <v>60.96153846153846</v>
      </c>
      <c r="K33" s="184">
        <f t="shared" si="0"/>
        <v>24</v>
      </c>
      <c r="L33" s="190">
        <v>157</v>
      </c>
      <c r="M33" s="191">
        <f t="shared" si="10"/>
        <v>60.38461538461538</v>
      </c>
      <c r="N33" s="184">
        <f t="shared" si="1"/>
        <v>24</v>
      </c>
      <c r="O33" s="190">
        <v>160.5</v>
      </c>
      <c r="P33" s="191">
        <f t="shared" si="11"/>
        <v>61.730769230769226</v>
      </c>
      <c r="Q33" s="184">
        <f t="shared" si="2"/>
        <v>23</v>
      </c>
      <c r="R33" s="184"/>
      <c r="S33" s="184"/>
      <c r="T33" s="190">
        <f t="shared" si="3"/>
        <v>476</v>
      </c>
      <c r="U33" s="191">
        <f t="shared" si="4"/>
        <v>61.025641025641022</v>
      </c>
      <c r="V33" s="157"/>
    </row>
    <row r="34" spans="1:22" s="125" customFormat="1" ht="58.5" customHeight="1" x14ac:dyDescent="0.25">
      <c r="A34" s="184">
        <f t="shared" si="5"/>
        <v>24</v>
      </c>
      <c r="B34" s="81" t="s">
        <v>699</v>
      </c>
      <c r="C34" s="84"/>
      <c r="D34" s="83" t="s">
        <v>6</v>
      </c>
      <c r="E34" s="85" t="s">
        <v>676</v>
      </c>
      <c r="F34" s="84" t="s">
        <v>15</v>
      </c>
      <c r="G34" s="83" t="s">
        <v>288</v>
      </c>
      <c r="H34" s="83" t="s">
        <v>653</v>
      </c>
      <c r="I34" s="190">
        <v>162.5</v>
      </c>
      <c r="J34" s="191">
        <f t="shared" si="9"/>
        <v>62.5</v>
      </c>
      <c r="K34" s="184">
        <f t="shared" si="0"/>
        <v>23</v>
      </c>
      <c r="L34" s="190">
        <v>157</v>
      </c>
      <c r="M34" s="191">
        <f t="shared" si="10"/>
        <v>60.38461538461538</v>
      </c>
      <c r="N34" s="184">
        <f t="shared" si="1"/>
        <v>24</v>
      </c>
      <c r="O34" s="190">
        <v>156</v>
      </c>
      <c r="P34" s="191">
        <f t="shared" si="11"/>
        <v>60</v>
      </c>
      <c r="Q34" s="184">
        <f t="shared" si="2"/>
        <v>25</v>
      </c>
      <c r="R34" s="184"/>
      <c r="S34" s="184"/>
      <c r="T34" s="190">
        <f t="shared" si="3"/>
        <v>475.5</v>
      </c>
      <c r="U34" s="191">
        <f t="shared" si="4"/>
        <v>60.96153846153846</v>
      </c>
      <c r="V34" s="157"/>
    </row>
    <row r="35" spans="1:22" s="125" customFormat="1" ht="58.5" customHeight="1" x14ac:dyDescent="0.25">
      <c r="A35" s="184">
        <f t="shared" si="5"/>
        <v>25</v>
      </c>
      <c r="B35" s="208" t="s">
        <v>679</v>
      </c>
      <c r="C35" s="84" t="s">
        <v>488</v>
      </c>
      <c r="D35" s="83" t="s">
        <v>7</v>
      </c>
      <c r="E35" s="85" t="s">
        <v>680</v>
      </c>
      <c r="F35" s="84" t="s">
        <v>578</v>
      </c>
      <c r="G35" s="83" t="s">
        <v>579</v>
      </c>
      <c r="H35" s="83" t="s">
        <v>553</v>
      </c>
      <c r="I35" s="190">
        <v>152</v>
      </c>
      <c r="J35" s="191">
        <f t="shared" si="9"/>
        <v>58.46153846153846</v>
      </c>
      <c r="K35" s="184">
        <f t="shared" si="0"/>
        <v>26</v>
      </c>
      <c r="L35" s="190">
        <v>161.5</v>
      </c>
      <c r="M35" s="191">
        <f t="shared" si="10"/>
        <v>62.115384615384613</v>
      </c>
      <c r="N35" s="184">
        <f t="shared" si="1"/>
        <v>23</v>
      </c>
      <c r="O35" s="190">
        <v>161</v>
      </c>
      <c r="P35" s="191">
        <f t="shared" si="11"/>
        <v>61.92307692307692</v>
      </c>
      <c r="Q35" s="184">
        <f t="shared" si="2"/>
        <v>22</v>
      </c>
      <c r="R35" s="184"/>
      <c r="S35" s="184"/>
      <c r="T35" s="190">
        <f t="shared" si="3"/>
        <v>474.5</v>
      </c>
      <c r="U35" s="191">
        <f t="shared" si="4"/>
        <v>60.833333333333336</v>
      </c>
      <c r="V35" s="157"/>
    </row>
    <row r="36" spans="1:22" s="125" customFormat="1" ht="58.5" customHeight="1" x14ac:dyDescent="0.25">
      <c r="A36" s="184">
        <f t="shared" si="5"/>
        <v>26</v>
      </c>
      <c r="B36" s="81" t="s">
        <v>665</v>
      </c>
      <c r="C36" s="84" t="s">
        <v>480</v>
      </c>
      <c r="D36" s="83">
        <v>3</v>
      </c>
      <c r="E36" s="85" t="s">
        <v>666</v>
      </c>
      <c r="F36" s="84" t="s">
        <v>484</v>
      </c>
      <c r="G36" s="83" t="s">
        <v>485</v>
      </c>
      <c r="H36" s="83" t="s">
        <v>654</v>
      </c>
      <c r="I36" s="190">
        <v>159</v>
      </c>
      <c r="J36" s="191">
        <f>I36/2.6-1.5</f>
        <v>59.653846153846153</v>
      </c>
      <c r="K36" s="184">
        <f t="shared" si="0"/>
        <v>25</v>
      </c>
      <c r="L36" s="190">
        <v>157.5</v>
      </c>
      <c r="M36" s="191">
        <f>L36/2.6-1.5</f>
        <v>59.076923076923073</v>
      </c>
      <c r="N36" s="184">
        <f t="shared" si="1"/>
        <v>26</v>
      </c>
      <c r="O36" s="190">
        <v>151.5</v>
      </c>
      <c r="P36" s="191">
        <f>O36/2.6-1.5</f>
        <v>56.769230769230766</v>
      </c>
      <c r="Q36" s="184">
        <f t="shared" si="2"/>
        <v>26</v>
      </c>
      <c r="R36" s="184"/>
      <c r="S36" s="184">
        <v>2</v>
      </c>
      <c r="T36" s="190">
        <f t="shared" si="3"/>
        <v>468</v>
      </c>
      <c r="U36" s="191">
        <f t="shared" si="4"/>
        <v>58.5</v>
      </c>
      <c r="V36" s="157"/>
    </row>
    <row r="37" spans="1:22" s="125" customFormat="1" ht="58.5" customHeight="1" x14ac:dyDescent="0.25">
      <c r="A37" s="184">
        <f t="shared" si="5"/>
        <v>27</v>
      </c>
      <c r="B37" s="85" t="s">
        <v>691</v>
      </c>
      <c r="C37" s="84" t="s">
        <v>352</v>
      </c>
      <c r="D37" s="83" t="s">
        <v>30</v>
      </c>
      <c r="E37" s="85" t="s">
        <v>692</v>
      </c>
      <c r="F37" s="84" t="s">
        <v>361</v>
      </c>
      <c r="G37" s="83" t="s">
        <v>16</v>
      </c>
      <c r="H37" s="83" t="s">
        <v>654</v>
      </c>
      <c r="I37" s="190">
        <v>145.5</v>
      </c>
      <c r="J37" s="191">
        <f>I37/2.6</f>
        <v>55.96153846153846</v>
      </c>
      <c r="K37" s="184">
        <f t="shared" si="0"/>
        <v>28</v>
      </c>
      <c r="L37" s="190">
        <v>151.5</v>
      </c>
      <c r="M37" s="191">
        <f>L37/2.6</f>
        <v>58.269230769230766</v>
      </c>
      <c r="N37" s="184">
        <f t="shared" si="1"/>
        <v>27</v>
      </c>
      <c r="O37" s="190">
        <v>142.5</v>
      </c>
      <c r="P37" s="191">
        <f>O37/2.6</f>
        <v>54.807692307692307</v>
      </c>
      <c r="Q37" s="184">
        <f t="shared" si="2"/>
        <v>27</v>
      </c>
      <c r="R37" s="184"/>
      <c r="S37" s="184"/>
      <c r="T37" s="190">
        <f t="shared" si="3"/>
        <v>439.5</v>
      </c>
      <c r="U37" s="191">
        <f t="shared" si="4"/>
        <v>56.34615384615384</v>
      </c>
      <c r="V37" s="157"/>
    </row>
    <row r="38" spans="1:22" s="125" customFormat="1" ht="58.5" customHeight="1" x14ac:dyDescent="0.25">
      <c r="A38" s="184">
        <f t="shared" si="5"/>
        <v>28</v>
      </c>
      <c r="B38" s="136" t="s">
        <v>685</v>
      </c>
      <c r="C38" s="84" t="s">
        <v>450</v>
      </c>
      <c r="D38" s="139" t="s">
        <v>7</v>
      </c>
      <c r="E38" s="85" t="s">
        <v>671</v>
      </c>
      <c r="F38" s="84" t="s">
        <v>460</v>
      </c>
      <c r="G38" s="83" t="s">
        <v>18</v>
      </c>
      <c r="H38" s="83" t="s">
        <v>655</v>
      </c>
      <c r="I38" s="190">
        <v>148.5</v>
      </c>
      <c r="J38" s="191">
        <f>I38/2.6</f>
        <v>57.115384615384613</v>
      </c>
      <c r="K38" s="184">
        <f t="shared" si="0"/>
        <v>27</v>
      </c>
      <c r="L38" s="190">
        <v>147</v>
      </c>
      <c r="M38" s="191">
        <f>L38/2.6</f>
        <v>56.538461538461533</v>
      </c>
      <c r="N38" s="184">
        <f t="shared" si="1"/>
        <v>28</v>
      </c>
      <c r="O38" s="190">
        <v>138.5</v>
      </c>
      <c r="P38" s="191">
        <f>O38/2.6</f>
        <v>53.269230769230766</v>
      </c>
      <c r="Q38" s="184">
        <f t="shared" si="2"/>
        <v>28</v>
      </c>
      <c r="R38" s="184"/>
      <c r="S38" s="184"/>
      <c r="T38" s="190">
        <f t="shared" si="3"/>
        <v>434</v>
      </c>
      <c r="U38" s="191">
        <f t="shared" si="4"/>
        <v>55.641025641025635</v>
      </c>
      <c r="V38" s="157"/>
    </row>
    <row r="40" spans="1:22" ht="26.25" customHeight="1" x14ac:dyDescent="0.25"/>
    <row r="41" spans="1:22" ht="27" customHeight="1" x14ac:dyDescent="0.3">
      <c r="A41" s="46"/>
      <c r="B41" s="46" t="s">
        <v>9</v>
      </c>
      <c r="C41" s="46"/>
      <c r="D41" s="46"/>
      <c r="E41" s="46"/>
      <c r="F41" s="46"/>
      <c r="G41" s="46"/>
      <c r="H41" s="46"/>
      <c r="I41" s="46"/>
      <c r="J41" s="46"/>
      <c r="K41" s="46"/>
      <c r="L41" s="380" t="s">
        <v>548</v>
      </c>
      <c r="M41" s="380"/>
      <c r="N41" s="380"/>
      <c r="O41" s="380"/>
      <c r="P41" s="380"/>
      <c r="Q41" s="380"/>
      <c r="R41" s="380"/>
      <c r="S41" s="380"/>
      <c r="T41" s="380"/>
      <c r="U41" s="380"/>
    </row>
    <row r="42" spans="1:22" ht="28.5" customHeight="1" x14ac:dyDescent="0.3">
      <c r="A42" s="46"/>
      <c r="B42" s="46" t="s">
        <v>10</v>
      </c>
      <c r="C42" s="46"/>
      <c r="D42" s="46"/>
      <c r="E42" s="46"/>
      <c r="F42" s="46"/>
      <c r="G42" s="46"/>
      <c r="H42" s="46"/>
      <c r="I42" s="46"/>
      <c r="J42" s="46"/>
      <c r="K42" s="46"/>
      <c r="L42" s="380" t="s">
        <v>566</v>
      </c>
      <c r="M42" s="380"/>
      <c r="N42" s="380"/>
      <c r="O42" s="380"/>
      <c r="P42" s="380"/>
      <c r="Q42" s="380"/>
      <c r="R42" s="380"/>
      <c r="S42" s="380"/>
      <c r="T42" s="380"/>
      <c r="U42" s="380"/>
    </row>
  </sheetData>
  <sortState ref="A11:XFD13">
    <sortCondition ref="A11"/>
  </sortState>
  <mergeCells count="26">
    <mergeCell ref="L41:U41"/>
    <mergeCell ref="L42:U42"/>
    <mergeCell ref="V9:V10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A17" zoomScale="80" zoomScaleNormal="80" workbookViewId="0">
      <selection activeCell="B20" sqref="B20"/>
    </sheetView>
  </sheetViews>
  <sheetFormatPr defaultRowHeight="15" x14ac:dyDescent="0.25"/>
  <cols>
    <col min="1" max="1" width="3.85546875" style="9" customWidth="1"/>
    <col min="2" max="2" width="23.28515625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6.85546875" style="9" customWidth="1"/>
    <col min="23" max="16384" width="9.140625" style="9"/>
  </cols>
  <sheetData>
    <row r="1" spans="1:26" ht="24.75" x14ac:dyDescent="0.25">
      <c r="A1" s="386" t="s">
        <v>216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663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704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64.5" customHeight="1" x14ac:dyDescent="0.25">
      <c r="A11" s="184">
        <f>RANK(U11,U$11:U$28,0)</f>
        <v>1</v>
      </c>
      <c r="B11" s="85" t="s">
        <v>697</v>
      </c>
      <c r="C11" s="84" t="s">
        <v>349</v>
      </c>
      <c r="D11" s="83">
        <v>2</v>
      </c>
      <c r="E11" s="85" t="s">
        <v>698</v>
      </c>
      <c r="F11" s="84" t="s">
        <v>358</v>
      </c>
      <c r="G11" s="83" t="s">
        <v>353</v>
      </c>
      <c r="H11" s="83" t="s">
        <v>922</v>
      </c>
      <c r="I11" s="190">
        <v>178.5</v>
      </c>
      <c r="J11" s="191">
        <f>I11/2.6</f>
        <v>68.653846153846146</v>
      </c>
      <c r="K11" s="184">
        <f t="shared" ref="K11:K24" si="0">RANK(J11,J$11:J$28,0)</f>
        <v>3</v>
      </c>
      <c r="L11" s="190">
        <v>178</v>
      </c>
      <c r="M11" s="191">
        <f>L11/2.6</f>
        <v>68.461538461538453</v>
      </c>
      <c r="N11" s="184">
        <f t="shared" ref="N11:N24" si="1">RANK(M11,M$11:M$28,0)</f>
        <v>1</v>
      </c>
      <c r="O11" s="190">
        <v>180</v>
      </c>
      <c r="P11" s="191">
        <f>O11/2.6</f>
        <v>69.230769230769226</v>
      </c>
      <c r="Q11" s="184">
        <f t="shared" ref="Q11:Q24" si="2">RANK(P11,P$11:P$28,0)</f>
        <v>1</v>
      </c>
      <c r="R11" s="184"/>
      <c r="S11" s="184"/>
      <c r="T11" s="190">
        <f t="shared" ref="T11:T28" si="3">L11+O11+I11</f>
        <v>536.5</v>
      </c>
      <c r="U11" s="191">
        <f t="shared" ref="U11:U28" si="4">(M11+P11+J11)/3</f>
        <v>68.78205128205127</v>
      </c>
      <c r="V11" s="184">
        <v>2</v>
      </c>
    </row>
    <row r="12" spans="1:26" s="125" customFormat="1" ht="64.5" customHeight="1" x14ac:dyDescent="0.25">
      <c r="A12" s="184">
        <f>RANK(U12,U$11:U$28,0)</f>
        <v>2</v>
      </c>
      <c r="B12" s="81" t="s">
        <v>700</v>
      </c>
      <c r="C12" s="84" t="s">
        <v>514</v>
      </c>
      <c r="D12" s="83" t="s">
        <v>6</v>
      </c>
      <c r="E12" s="85" t="s">
        <v>716</v>
      </c>
      <c r="F12" s="84" t="s">
        <v>560</v>
      </c>
      <c r="G12" s="83" t="s">
        <v>67</v>
      </c>
      <c r="H12" s="83" t="s">
        <v>553</v>
      </c>
      <c r="I12" s="190">
        <v>177.5</v>
      </c>
      <c r="J12" s="191">
        <f>I12/2.6</f>
        <v>68.269230769230774</v>
      </c>
      <c r="K12" s="184">
        <f t="shared" si="0"/>
        <v>5</v>
      </c>
      <c r="L12" s="190">
        <v>176.5</v>
      </c>
      <c r="M12" s="191">
        <f>L12/2.6</f>
        <v>67.884615384615387</v>
      </c>
      <c r="N12" s="184">
        <f t="shared" si="1"/>
        <v>2</v>
      </c>
      <c r="O12" s="190">
        <v>176.5</v>
      </c>
      <c r="P12" s="191">
        <f>O12/2.6</f>
        <v>67.884615384615387</v>
      </c>
      <c r="Q12" s="184">
        <f t="shared" si="2"/>
        <v>4</v>
      </c>
      <c r="R12" s="184"/>
      <c r="S12" s="184"/>
      <c r="T12" s="190">
        <f t="shared" si="3"/>
        <v>530.5</v>
      </c>
      <c r="U12" s="191">
        <f t="shared" si="4"/>
        <v>68.012820512820511</v>
      </c>
      <c r="V12" s="184">
        <v>2</v>
      </c>
    </row>
    <row r="13" spans="1:26" s="125" customFormat="1" ht="64.5" customHeight="1" x14ac:dyDescent="0.25">
      <c r="A13" s="184">
        <v>3</v>
      </c>
      <c r="B13" s="81" t="s">
        <v>683</v>
      </c>
      <c r="C13" s="84" t="s">
        <v>193</v>
      </c>
      <c r="D13" s="83">
        <v>3</v>
      </c>
      <c r="E13" s="85" t="s">
        <v>684</v>
      </c>
      <c r="F13" s="84" t="s">
        <v>195</v>
      </c>
      <c r="G13" s="83" t="s">
        <v>196</v>
      </c>
      <c r="H13" s="83" t="s">
        <v>921</v>
      </c>
      <c r="I13" s="190">
        <v>179.5</v>
      </c>
      <c r="J13" s="191">
        <f>I13/2.6</f>
        <v>69.038461538461533</v>
      </c>
      <c r="K13" s="184">
        <f t="shared" si="0"/>
        <v>1</v>
      </c>
      <c r="L13" s="190">
        <v>174</v>
      </c>
      <c r="M13" s="191">
        <f>L13/2.6</f>
        <v>66.92307692307692</v>
      </c>
      <c r="N13" s="184">
        <f t="shared" si="1"/>
        <v>5</v>
      </c>
      <c r="O13" s="190">
        <v>177</v>
      </c>
      <c r="P13" s="191">
        <f>O13/2.6</f>
        <v>68.07692307692308</v>
      </c>
      <c r="Q13" s="184">
        <f t="shared" si="2"/>
        <v>2</v>
      </c>
      <c r="R13" s="184"/>
      <c r="S13" s="184"/>
      <c r="T13" s="190">
        <f t="shared" si="3"/>
        <v>530.5</v>
      </c>
      <c r="U13" s="191">
        <f t="shared" si="4"/>
        <v>68.012820512820511</v>
      </c>
      <c r="V13" s="184">
        <v>2</v>
      </c>
    </row>
    <row r="14" spans="1:26" s="125" customFormat="1" ht="64.5" customHeight="1" x14ac:dyDescent="0.25">
      <c r="A14" s="184">
        <f t="shared" ref="A14:A24" si="5">RANK(U14,U$11:U$28,0)</f>
        <v>4</v>
      </c>
      <c r="B14" s="81" t="s">
        <v>696</v>
      </c>
      <c r="C14" s="84" t="s">
        <v>470</v>
      </c>
      <c r="D14" s="83">
        <v>1</v>
      </c>
      <c r="E14" s="85" t="s">
        <v>713</v>
      </c>
      <c r="F14" s="84" t="s">
        <v>472</v>
      </c>
      <c r="G14" s="83" t="s">
        <v>196</v>
      </c>
      <c r="H14" s="83" t="s">
        <v>921</v>
      </c>
      <c r="I14" s="190">
        <v>180.5</v>
      </c>
      <c r="J14" s="191">
        <f>I14/2.6-0.5</f>
        <v>68.92307692307692</v>
      </c>
      <c r="K14" s="184">
        <f t="shared" si="0"/>
        <v>2</v>
      </c>
      <c r="L14" s="190">
        <v>176</v>
      </c>
      <c r="M14" s="191">
        <f>L14/2.6-0.5</f>
        <v>67.192307692307693</v>
      </c>
      <c r="N14" s="184">
        <f t="shared" si="1"/>
        <v>4</v>
      </c>
      <c r="O14" s="190">
        <v>177</v>
      </c>
      <c r="P14" s="191">
        <f>O14/2.6-0.5</f>
        <v>67.57692307692308</v>
      </c>
      <c r="Q14" s="184">
        <f t="shared" si="2"/>
        <v>5</v>
      </c>
      <c r="R14" s="184"/>
      <c r="S14" s="184">
        <v>1</v>
      </c>
      <c r="T14" s="190">
        <f t="shared" si="3"/>
        <v>533.5</v>
      </c>
      <c r="U14" s="191">
        <f t="shared" si="4"/>
        <v>67.897435897435898</v>
      </c>
      <c r="V14" s="184">
        <v>2</v>
      </c>
    </row>
    <row r="15" spans="1:26" s="125" customFormat="1" ht="64.5" customHeight="1" x14ac:dyDescent="0.25">
      <c r="A15" s="184">
        <f t="shared" si="5"/>
        <v>5</v>
      </c>
      <c r="B15" s="81" t="s">
        <v>665</v>
      </c>
      <c r="C15" s="84" t="s">
        <v>480</v>
      </c>
      <c r="D15" s="83">
        <v>3</v>
      </c>
      <c r="E15" s="85" t="s">
        <v>701</v>
      </c>
      <c r="F15" s="84" t="s">
        <v>484</v>
      </c>
      <c r="G15" s="83" t="s">
        <v>485</v>
      </c>
      <c r="H15" s="83" t="s">
        <v>922</v>
      </c>
      <c r="I15" s="190">
        <v>176</v>
      </c>
      <c r="J15" s="191">
        <f t="shared" ref="J15:J24" si="6">I15/2.6</f>
        <v>67.692307692307693</v>
      </c>
      <c r="K15" s="184">
        <f t="shared" si="0"/>
        <v>8</v>
      </c>
      <c r="L15" s="190">
        <v>175</v>
      </c>
      <c r="M15" s="191">
        <f t="shared" ref="M15:M24" si="7">L15/2.6</f>
        <v>67.307692307692307</v>
      </c>
      <c r="N15" s="184">
        <f t="shared" si="1"/>
        <v>3</v>
      </c>
      <c r="O15" s="190">
        <v>174.5</v>
      </c>
      <c r="P15" s="191">
        <f t="shared" ref="P15:P24" si="8">O15/2.6</f>
        <v>67.115384615384613</v>
      </c>
      <c r="Q15" s="184">
        <f t="shared" si="2"/>
        <v>6</v>
      </c>
      <c r="R15" s="184"/>
      <c r="S15" s="184"/>
      <c r="T15" s="190">
        <f t="shared" si="3"/>
        <v>525.5</v>
      </c>
      <c r="U15" s="191">
        <f t="shared" si="4"/>
        <v>67.371794871794862</v>
      </c>
      <c r="V15" s="184">
        <v>2</v>
      </c>
    </row>
    <row r="16" spans="1:26" s="125" customFormat="1" ht="64.5" customHeight="1" x14ac:dyDescent="0.25">
      <c r="A16" s="184">
        <f t="shared" si="5"/>
        <v>6</v>
      </c>
      <c r="B16" s="81" t="s">
        <v>681</v>
      </c>
      <c r="C16" s="84" t="s">
        <v>516</v>
      </c>
      <c r="D16" s="83" t="s">
        <v>6</v>
      </c>
      <c r="E16" s="85" t="s">
        <v>682</v>
      </c>
      <c r="F16" s="84" t="s">
        <v>17</v>
      </c>
      <c r="G16" s="83" t="s">
        <v>561</v>
      </c>
      <c r="H16" s="83" t="s">
        <v>553</v>
      </c>
      <c r="I16" s="190">
        <v>176.5</v>
      </c>
      <c r="J16" s="191">
        <f t="shared" si="6"/>
        <v>67.884615384615387</v>
      </c>
      <c r="K16" s="184">
        <f t="shared" si="0"/>
        <v>6</v>
      </c>
      <c r="L16" s="190">
        <v>171.5</v>
      </c>
      <c r="M16" s="191">
        <f t="shared" si="7"/>
        <v>65.961538461538453</v>
      </c>
      <c r="N16" s="184">
        <f t="shared" si="1"/>
        <v>8</v>
      </c>
      <c r="O16" s="190">
        <v>177</v>
      </c>
      <c r="P16" s="191">
        <f t="shared" si="8"/>
        <v>68.07692307692308</v>
      </c>
      <c r="Q16" s="184">
        <f t="shared" si="2"/>
        <v>2</v>
      </c>
      <c r="R16" s="184"/>
      <c r="S16" s="184"/>
      <c r="T16" s="190">
        <f t="shared" si="3"/>
        <v>525</v>
      </c>
      <c r="U16" s="191">
        <f t="shared" si="4"/>
        <v>67.307692307692307</v>
      </c>
      <c r="V16" s="184">
        <v>2</v>
      </c>
    </row>
    <row r="17" spans="1:22" s="125" customFormat="1" ht="64.5" customHeight="1" x14ac:dyDescent="0.25">
      <c r="A17" s="184">
        <f t="shared" si="5"/>
        <v>7</v>
      </c>
      <c r="B17" s="136" t="s">
        <v>670</v>
      </c>
      <c r="C17" s="84" t="s">
        <v>451</v>
      </c>
      <c r="D17" s="139">
        <v>3</v>
      </c>
      <c r="E17" s="85" t="s">
        <v>671</v>
      </c>
      <c r="F17" s="84" t="s">
        <v>460</v>
      </c>
      <c r="G17" s="83" t="s">
        <v>18</v>
      </c>
      <c r="H17" s="83" t="s">
        <v>655</v>
      </c>
      <c r="I17" s="190">
        <v>178.5</v>
      </c>
      <c r="J17" s="191">
        <f t="shared" si="6"/>
        <v>68.653846153846146</v>
      </c>
      <c r="K17" s="184">
        <f t="shared" si="0"/>
        <v>3</v>
      </c>
      <c r="L17" s="190">
        <v>167.5</v>
      </c>
      <c r="M17" s="191">
        <f t="shared" si="7"/>
        <v>64.42307692307692</v>
      </c>
      <c r="N17" s="184">
        <f t="shared" si="1"/>
        <v>9</v>
      </c>
      <c r="O17" s="190">
        <v>173</v>
      </c>
      <c r="P17" s="191">
        <f t="shared" si="8"/>
        <v>66.538461538461533</v>
      </c>
      <c r="Q17" s="184">
        <f t="shared" si="2"/>
        <v>7</v>
      </c>
      <c r="R17" s="184"/>
      <c r="S17" s="184"/>
      <c r="T17" s="190">
        <f t="shared" si="3"/>
        <v>519</v>
      </c>
      <c r="U17" s="191">
        <f t="shared" si="4"/>
        <v>66.538461538461533</v>
      </c>
      <c r="V17" s="184">
        <v>2</v>
      </c>
    </row>
    <row r="18" spans="1:22" s="125" customFormat="1" ht="64.5" customHeight="1" x14ac:dyDescent="0.25">
      <c r="A18" s="184">
        <f t="shared" si="5"/>
        <v>8</v>
      </c>
      <c r="B18" s="136" t="s">
        <v>693</v>
      </c>
      <c r="C18" s="82" t="s">
        <v>114</v>
      </c>
      <c r="D18" s="83" t="s">
        <v>6</v>
      </c>
      <c r="E18" s="85" t="s">
        <v>715</v>
      </c>
      <c r="F18" s="84" t="s">
        <v>209</v>
      </c>
      <c r="G18" s="83" t="s">
        <v>363</v>
      </c>
      <c r="H18" s="83" t="s">
        <v>581</v>
      </c>
      <c r="I18" s="190">
        <v>173</v>
      </c>
      <c r="J18" s="191">
        <f t="shared" si="6"/>
        <v>66.538461538461533</v>
      </c>
      <c r="K18" s="184">
        <f t="shared" si="0"/>
        <v>11</v>
      </c>
      <c r="L18" s="190">
        <v>173.5</v>
      </c>
      <c r="M18" s="191">
        <f t="shared" si="7"/>
        <v>66.730769230769226</v>
      </c>
      <c r="N18" s="184">
        <f t="shared" si="1"/>
        <v>6</v>
      </c>
      <c r="O18" s="190">
        <v>171</v>
      </c>
      <c r="P18" s="191">
        <f t="shared" si="8"/>
        <v>65.769230769230774</v>
      </c>
      <c r="Q18" s="184">
        <f t="shared" si="2"/>
        <v>12</v>
      </c>
      <c r="R18" s="184"/>
      <c r="S18" s="184"/>
      <c r="T18" s="190">
        <f t="shared" si="3"/>
        <v>517.5</v>
      </c>
      <c r="U18" s="191">
        <f t="shared" si="4"/>
        <v>66.346153846153854</v>
      </c>
      <c r="V18" s="184">
        <v>2</v>
      </c>
    </row>
    <row r="19" spans="1:22" s="125" customFormat="1" ht="64.5" customHeight="1" x14ac:dyDescent="0.25">
      <c r="A19" s="184">
        <f t="shared" si="5"/>
        <v>9</v>
      </c>
      <c r="B19" s="136" t="s">
        <v>936</v>
      </c>
      <c r="C19" s="84"/>
      <c r="D19" s="139"/>
      <c r="E19" s="85" t="s">
        <v>238</v>
      </c>
      <c r="F19" s="84"/>
      <c r="G19" s="83"/>
      <c r="H19" s="83" t="s">
        <v>581</v>
      </c>
      <c r="I19" s="190">
        <v>172.5</v>
      </c>
      <c r="J19" s="191">
        <f t="shared" si="6"/>
        <v>66.34615384615384</v>
      </c>
      <c r="K19" s="184">
        <f t="shared" si="0"/>
        <v>12</v>
      </c>
      <c r="L19" s="190">
        <v>173</v>
      </c>
      <c r="M19" s="191">
        <f t="shared" si="7"/>
        <v>66.538461538461533</v>
      </c>
      <c r="N19" s="184">
        <f t="shared" si="1"/>
        <v>7</v>
      </c>
      <c r="O19" s="190">
        <v>172</v>
      </c>
      <c r="P19" s="191">
        <f t="shared" si="8"/>
        <v>66.153846153846146</v>
      </c>
      <c r="Q19" s="184">
        <f t="shared" si="2"/>
        <v>10</v>
      </c>
      <c r="R19" s="184"/>
      <c r="S19" s="184"/>
      <c r="T19" s="190">
        <f t="shared" si="3"/>
        <v>517.5</v>
      </c>
      <c r="U19" s="191">
        <f t="shared" si="4"/>
        <v>66.34615384615384</v>
      </c>
      <c r="V19" s="184">
        <v>2</v>
      </c>
    </row>
    <row r="20" spans="1:22" s="125" customFormat="1" ht="64.5" customHeight="1" x14ac:dyDescent="0.25">
      <c r="A20" s="184">
        <f t="shared" si="5"/>
        <v>10</v>
      </c>
      <c r="B20" s="81" t="s">
        <v>228</v>
      </c>
      <c r="C20" s="84" t="s">
        <v>41</v>
      </c>
      <c r="D20" s="83">
        <v>2</v>
      </c>
      <c r="E20" s="135" t="s">
        <v>229</v>
      </c>
      <c r="F20" s="84" t="s">
        <v>40</v>
      </c>
      <c r="G20" s="83" t="s">
        <v>288</v>
      </c>
      <c r="H20" s="83" t="s">
        <v>653</v>
      </c>
      <c r="I20" s="190">
        <v>176.5</v>
      </c>
      <c r="J20" s="191">
        <f t="shared" si="6"/>
        <v>67.884615384615387</v>
      </c>
      <c r="K20" s="184">
        <f t="shared" si="0"/>
        <v>6</v>
      </c>
      <c r="L20" s="190">
        <v>167.5</v>
      </c>
      <c r="M20" s="191">
        <f t="shared" si="7"/>
        <v>64.42307692307692</v>
      </c>
      <c r="N20" s="184">
        <f t="shared" si="1"/>
        <v>9</v>
      </c>
      <c r="O20" s="190">
        <v>173</v>
      </c>
      <c r="P20" s="191">
        <f t="shared" si="8"/>
        <v>66.538461538461533</v>
      </c>
      <c r="Q20" s="184">
        <f t="shared" si="2"/>
        <v>7</v>
      </c>
      <c r="R20" s="184"/>
      <c r="S20" s="184"/>
      <c r="T20" s="190">
        <f t="shared" si="3"/>
        <v>517</v>
      </c>
      <c r="U20" s="191">
        <f t="shared" si="4"/>
        <v>66.282051282051285</v>
      </c>
      <c r="V20" s="184">
        <v>2</v>
      </c>
    </row>
    <row r="21" spans="1:22" s="125" customFormat="1" ht="64.5" customHeight="1" x14ac:dyDescent="0.25">
      <c r="A21" s="184">
        <f t="shared" si="5"/>
        <v>11</v>
      </c>
      <c r="B21" s="81" t="s">
        <v>677</v>
      </c>
      <c r="C21" s="84" t="s">
        <v>504</v>
      </c>
      <c r="D21" s="83" t="s">
        <v>6</v>
      </c>
      <c r="E21" s="85" t="s">
        <v>678</v>
      </c>
      <c r="F21" s="84" t="s">
        <v>560</v>
      </c>
      <c r="G21" s="83" t="s">
        <v>67</v>
      </c>
      <c r="H21" s="83" t="s">
        <v>553</v>
      </c>
      <c r="I21" s="190">
        <v>174.5</v>
      </c>
      <c r="J21" s="191">
        <f t="shared" si="6"/>
        <v>67.115384615384613</v>
      </c>
      <c r="K21" s="184">
        <f t="shared" si="0"/>
        <v>9</v>
      </c>
      <c r="L21" s="190">
        <v>167</v>
      </c>
      <c r="M21" s="191">
        <f t="shared" si="7"/>
        <v>64.230769230769226</v>
      </c>
      <c r="N21" s="184">
        <f t="shared" si="1"/>
        <v>11</v>
      </c>
      <c r="O21" s="190">
        <v>173</v>
      </c>
      <c r="P21" s="191">
        <f t="shared" si="8"/>
        <v>66.538461538461533</v>
      </c>
      <c r="Q21" s="184">
        <f t="shared" si="2"/>
        <v>7</v>
      </c>
      <c r="R21" s="184"/>
      <c r="S21" s="184"/>
      <c r="T21" s="190">
        <f t="shared" si="3"/>
        <v>514.5</v>
      </c>
      <c r="U21" s="191">
        <f t="shared" si="4"/>
        <v>65.961538461538467</v>
      </c>
      <c r="V21" s="184">
        <v>2</v>
      </c>
    </row>
    <row r="22" spans="1:22" s="125" customFormat="1" ht="64.5" customHeight="1" x14ac:dyDescent="0.25">
      <c r="A22" s="184">
        <f t="shared" si="5"/>
        <v>12</v>
      </c>
      <c r="B22" s="136" t="s">
        <v>667</v>
      </c>
      <c r="C22" s="84" t="s">
        <v>11</v>
      </c>
      <c r="D22" s="83" t="s">
        <v>7</v>
      </c>
      <c r="E22" s="81" t="s">
        <v>688</v>
      </c>
      <c r="F22" s="84" t="s">
        <v>108</v>
      </c>
      <c r="G22" s="83" t="s">
        <v>102</v>
      </c>
      <c r="H22" s="83" t="s">
        <v>581</v>
      </c>
      <c r="I22" s="190">
        <v>174.5</v>
      </c>
      <c r="J22" s="191">
        <f t="shared" si="6"/>
        <v>67.115384615384613</v>
      </c>
      <c r="K22" s="184">
        <f t="shared" si="0"/>
        <v>9</v>
      </c>
      <c r="L22" s="190">
        <v>167</v>
      </c>
      <c r="M22" s="191">
        <f t="shared" si="7"/>
        <v>64.230769230769226</v>
      </c>
      <c r="N22" s="184">
        <f t="shared" si="1"/>
        <v>11</v>
      </c>
      <c r="O22" s="190">
        <v>171.5</v>
      </c>
      <c r="P22" s="191">
        <f t="shared" si="8"/>
        <v>65.961538461538453</v>
      </c>
      <c r="Q22" s="184">
        <f t="shared" si="2"/>
        <v>11</v>
      </c>
      <c r="R22" s="184"/>
      <c r="S22" s="184"/>
      <c r="T22" s="190">
        <f t="shared" si="3"/>
        <v>513</v>
      </c>
      <c r="U22" s="191">
        <f t="shared" si="4"/>
        <v>65.769230769230759</v>
      </c>
      <c r="V22" s="184">
        <v>2</v>
      </c>
    </row>
    <row r="23" spans="1:22" s="125" customFormat="1" ht="64.5" customHeight="1" x14ac:dyDescent="0.25">
      <c r="A23" s="184">
        <f t="shared" si="5"/>
        <v>13</v>
      </c>
      <c r="B23" s="85" t="s">
        <v>702</v>
      </c>
      <c r="C23" s="84" t="s">
        <v>350</v>
      </c>
      <c r="D23" s="83" t="s">
        <v>6</v>
      </c>
      <c r="E23" s="85" t="s">
        <v>703</v>
      </c>
      <c r="F23" s="84" t="s">
        <v>359</v>
      </c>
      <c r="G23" s="83" t="s">
        <v>16</v>
      </c>
      <c r="H23" s="83" t="s">
        <v>922</v>
      </c>
      <c r="I23" s="190">
        <v>171</v>
      </c>
      <c r="J23" s="191">
        <f t="shared" si="6"/>
        <v>65.769230769230774</v>
      </c>
      <c r="K23" s="184">
        <f t="shared" si="0"/>
        <v>14</v>
      </c>
      <c r="L23" s="190">
        <v>165</v>
      </c>
      <c r="M23" s="191">
        <f t="shared" si="7"/>
        <v>63.46153846153846</v>
      </c>
      <c r="N23" s="184">
        <f t="shared" si="1"/>
        <v>16</v>
      </c>
      <c r="O23" s="190">
        <v>170</v>
      </c>
      <c r="P23" s="191">
        <f t="shared" si="8"/>
        <v>65.384615384615387</v>
      </c>
      <c r="Q23" s="184">
        <f t="shared" si="2"/>
        <v>13</v>
      </c>
      <c r="R23" s="184"/>
      <c r="S23" s="184"/>
      <c r="T23" s="190">
        <f t="shared" si="3"/>
        <v>506</v>
      </c>
      <c r="U23" s="191">
        <f t="shared" si="4"/>
        <v>64.871794871794876</v>
      </c>
      <c r="V23" s="184">
        <v>3</v>
      </c>
    </row>
    <row r="24" spans="1:22" s="125" customFormat="1" ht="64.5" customHeight="1" x14ac:dyDescent="0.25">
      <c r="A24" s="184">
        <f t="shared" si="5"/>
        <v>14</v>
      </c>
      <c r="B24" s="81" t="s">
        <v>694</v>
      </c>
      <c r="C24" s="84" t="s">
        <v>518</v>
      </c>
      <c r="D24" s="83" t="s">
        <v>6</v>
      </c>
      <c r="E24" s="85" t="s">
        <v>695</v>
      </c>
      <c r="F24" s="84" t="s">
        <v>563</v>
      </c>
      <c r="G24" s="83" t="s">
        <v>564</v>
      </c>
      <c r="H24" s="83" t="s">
        <v>553</v>
      </c>
      <c r="I24" s="190">
        <v>170.5</v>
      </c>
      <c r="J24" s="191">
        <f t="shared" si="6"/>
        <v>65.57692307692308</v>
      </c>
      <c r="K24" s="184">
        <f t="shared" si="0"/>
        <v>15</v>
      </c>
      <c r="L24" s="190">
        <v>166</v>
      </c>
      <c r="M24" s="191">
        <f t="shared" si="7"/>
        <v>63.846153846153847</v>
      </c>
      <c r="N24" s="184">
        <f t="shared" si="1"/>
        <v>13</v>
      </c>
      <c r="O24" s="190">
        <v>167</v>
      </c>
      <c r="P24" s="191">
        <f t="shared" si="8"/>
        <v>64.230769230769226</v>
      </c>
      <c r="Q24" s="184">
        <f t="shared" si="2"/>
        <v>15</v>
      </c>
      <c r="R24" s="184"/>
      <c r="S24" s="184"/>
      <c r="T24" s="190">
        <f t="shared" si="3"/>
        <v>503.5</v>
      </c>
      <c r="U24" s="191">
        <f t="shared" si="4"/>
        <v>64.551282051282044</v>
      </c>
      <c r="V24" s="184">
        <v>3</v>
      </c>
    </row>
    <row r="25" spans="1:22" s="125" customFormat="1" ht="64.5" customHeight="1" x14ac:dyDescent="0.25">
      <c r="A25" s="184">
        <f>RANK(U25,U$11:U$38,0)</f>
        <v>15</v>
      </c>
      <c r="B25" s="208" t="s">
        <v>706</v>
      </c>
      <c r="C25" s="84" t="s">
        <v>11</v>
      </c>
      <c r="D25" s="83" t="s">
        <v>7</v>
      </c>
      <c r="E25" s="81" t="s">
        <v>688</v>
      </c>
      <c r="F25" s="84" t="s">
        <v>108</v>
      </c>
      <c r="G25" s="83" t="s">
        <v>102</v>
      </c>
      <c r="H25" s="83" t="s">
        <v>581</v>
      </c>
      <c r="I25" s="190">
        <v>172.5</v>
      </c>
      <c r="J25" s="191">
        <f>I25/2.6-0.5</f>
        <v>65.84615384615384</v>
      </c>
      <c r="K25" s="184">
        <f>RANK(J25,J$11:J$38,0)</f>
        <v>13</v>
      </c>
      <c r="L25" s="190">
        <v>167</v>
      </c>
      <c r="M25" s="191">
        <f>L25/2.6-0.5</f>
        <v>63.730769230769226</v>
      </c>
      <c r="N25" s="184">
        <f>RANK(M25,M$11:M$38,0)</f>
        <v>14</v>
      </c>
      <c r="O25" s="190">
        <v>167.5</v>
      </c>
      <c r="P25" s="191">
        <f>O25/2.6-0.5</f>
        <v>63.92307692307692</v>
      </c>
      <c r="Q25" s="184">
        <f>RANK(P25,P$11:P$38,0)</f>
        <v>16</v>
      </c>
      <c r="R25" s="184"/>
      <c r="S25" s="184">
        <v>1</v>
      </c>
      <c r="T25" s="190">
        <f t="shared" si="3"/>
        <v>507</v>
      </c>
      <c r="U25" s="191">
        <f t="shared" si="4"/>
        <v>64.5</v>
      </c>
      <c r="V25" s="184">
        <v>3</v>
      </c>
    </row>
    <row r="26" spans="1:22" s="125" customFormat="1" ht="64.5" customHeight="1" x14ac:dyDescent="0.25">
      <c r="A26" s="184">
        <f>RANK(U26,U$11:U$28,0)</f>
        <v>16</v>
      </c>
      <c r="B26" s="136" t="s">
        <v>937</v>
      </c>
      <c r="C26" s="84"/>
      <c r="D26" s="139"/>
      <c r="E26" s="85" t="s">
        <v>231</v>
      </c>
      <c r="F26" s="84"/>
      <c r="G26" s="83"/>
      <c r="H26" s="83" t="s">
        <v>581</v>
      </c>
      <c r="I26" s="190">
        <v>168</v>
      </c>
      <c r="J26" s="191">
        <f>I26/2.6</f>
        <v>64.615384615384613</v>
      </c>
      <c r="K26" s="184">
        <f>RANK(J26,J$11:J$28,0)</f>
        <v>16</v>
      </c>
      <c r="L26" s="190">
        <v>165.5</v>
      </c>
      <c r="M26" s="191">
        <f>L26/2.6</f>
        <v>63.653846153846153</v>
      </c>
      <c r="N26" s="184">
        <f>RANK(M26,M$11:M$28,0)</f>
        <v>15</v>
      </c>
      <c r="O26" s="190">
        <v>168.5</v>
      </c>
      <c r="P26" s="191">
        <f>O26/2.6</f>
        <v>64.807692307692307</v>
      </c>
      <c r="Q26" s="184">
        <f>RANK(P26,P$11:P$28,0)</f>
        <v>14</v>
      </c>
      <c r="R26" s="184"/>
      <c r="S26" s="184"/>
      <c r="T26" s="190">
        <f t="shared" si="3"/>
        <v>502</v>
      </c>
      <c r="U26" s="191">
        <f t="shared" si="4"/>
        <v>64.358974358974351</v>
      </c>
      <c r="V26" s="184">
        <v>3</v>
      </c>
    </row>
    <row r="27" spans="1:22" s="125" customFormat="1" ht="64.5" customHeight="1" x14ac:dyDescent="0.25">
      <c r="A27" s="184">
        <f>RANK(U27,U$11:U$28,0)</f>
        <v>17</v>
      </c>
      <c r="B27" s="81" t="s">
        <v>689</v>
      </c>
      <c r="C27" s="159" t="s">
        <v>312</v>
      </c>
      <c r="D27" s="137" t="s">
        <v>7</v>
      </c>
      <c r="E27" s="85" t="s">
        <v>690</v>
      </c>
      <c r="F27" s="159" t="s">
        <v>302</v>
      </c>
      <c r="G27" s="137" t="s">
        <v>296</v>
      </c>
      <c r="H27" s="83" t="s">
        <v>583</v>
      </c>
      <c r="I27" s="190">
        <v>167</v>
      </c>
      <c r="J27" s="191">
        <f>I27/2.6</f>
        <v>64.230769230769226</v>
      </c>
      <c r="K27" s="184">
        <f>RANK(J27,J$11:J$28,0)</f>
        <v>17</v>
      </c>
      <c r="L27" s="190">
        <v>162.5</v>
      </c>
      <c r="M27" s="191">
        <f>L27/2.6</f>
        <v>62.5</v>
      </c>
      <c r="N27" s="184">
        <f>RANK(M27,M$11:M$28,0)</f>
        <v>17</v>
      </c>
      <c r="O27" s="190">
        <v>159</v>
      </c>
      <c r="P27" s="191">
        <f>O27/2.6</f>
        <v>61.153846153846153</v>
      </c>
      <c r="Q27" s="184">
        <f>RANK(P27,P$11:P$28,0)</f>
        <v>17</v>
      </c>
      <c r="R27" s="184">
        <v>1</v>
      </c>
      <c r="S27" s="184"/>
      <c r="T27" s="190">
        <f t="shared" si="3"/>
        <v>488.5</v>
      </c>
      <c r="U27" s="191">
        <f t="shared" si="4"/>
        <v>62.628205128205131</v>
      </c>
      <c r="V27" s="184"/>
    </row>
    <row r="28" spans="1:22" s="125" customFormat="1" ht="64.5" customHeight="1" x14ac:dyDescent="0.25">
      <c r="A28" s="184">
        <f>RANK(U28,U$11:U$28,0)</f>
        <v>18</v>
      </c>
      <c r="B28" s="81" t="s">
        <v>665</v>
      </c>
      <c r="C28" s="84" t="s">
        <v>480</v>
      </c>
      <c r="D28" s="83">
        <v>3</v>
      </c>
      <c r="E28" s="85" t="s">
        <v>666</v>
      </c>
      <c r="F28" s="84" t="s">
        <v>484</v>
      </c>
      <c r="G28" s="83" t="s">
        <v>485</v>
      </c>
      <c r="H28" s="83" t="s">
        <v>922</v>
      </c>
      <c r="I28" s="190">
        <v>159</v>
      </c>
      <c r="J28" s="191">
        <f>I28/2.6-1.5</f>
        <v>59.653846153846153</v>
      </c>
      <c r="K28" s="184">
        <f>RANK(J28,J$11:J$28,0)</f>
        <v>18</v>
      </c>
      <c r="L28" s="190">
        <v>157.5</v>
      </c>
      <c r="M28" s="191">
        <f>L28/2.6-1.5</f>
        <v>59.076923076923073</v>
      </c>
      <c r="N28" s="184">
        <f>RANK(M28,M$11:M$28,0)</f>
        <v>18</v>
      </c>
      <c r="O28" s="190">
        <v>151.5</v>
      </c>
      <c r="P28" s="191">
        <f>O28/2.6-1.5</f>
        <v>56.769230769230766</v>
      </c>
      <c r="Q28" s="184">
        <f>RANK(P28,P$11:P$28,0)</f>
        <v>18</v>
      </c>
      <c r="R28" s="184"/>
      <c r="S28" s="184">
        <v>2</v>
      </c>
      <c r="T28" s="190">
        <f t="shared" si="3"/>
        <v>468</v>
      </c>
      <c r="U28" s="191">
        <f t="shared" si="4"/>
        <v>58.5</v>
      </c>
      <c r="V28" s="184"/>
    </row>
    <row r="30" spans="1:22" ht="26.25" customHeight="1" x14ac:dyDescent="0.25"/>
    <row r="31" spans="1:22" ht="27" customHeight="1" x14ac:dyDescent="0.3">
      <c r="A31" s="46"/>
      <c r="B31" s="46" t="s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380" t="s">
        <v>548</v>
      </c>
      <c r="M31" s="380"/>
      <c r="N31" s="380"/>
      <c r="O31" s="380"/>
      <c r="P31" s="380"/>
      <c r="Q31" s="380"/>
      <c r="R31" s="380"/>
      <c r="S31" s="380"/>
      <c r="T31" s="380"/>
      <c r="U31" s="380"/>
    </row>
    <row r="32" spans="1:22" ht="28.5" customHeight="1" x14ac:dyDescent="0.3">
      <c r="A32" s="46"/>
      <c r="B32" s="46" t="s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380" t="s">
        <v>566</v>
      </c>
      <c r="M32" s="380"/>
      <c r="N32" s="380"/>
      <c r="O32" s="380"/>
      <c r="P32" s="380"/>
      <c r="Q32" s="380"/>
      <c r="R32" s="380"/>
      <c r="S32" s="380"/>
      <c r="T32" s="380"/>
      <c r="U32" s="380"/>
    </row>
    <row r="33" spans="1:21" s="37" customFormat="1" ht="28.5" customHeight="1" x14ac:dyDescent="0.25">
      <c r="A33" s="51"/>
      <c r="B33" s="51" t="s">
        <v>60</v>
      </c>
      <c r="C33" s="51"/>
      <c r="D33" s="51"/>
      <c r="E33" s="51"/>
      <c r="F33" s="51"/>
      <c r="G33" s="51"/>
      <c r="H33" s="51"/>
      <c r="I33" s="51"/>
      <c r="J33" s="51"/>
      <c r="K33" s="51"/>
      <c r="L33" s="423" t="s">
        <v>658</v>
      </c>
      <c r="M33" s="423"/>
      <c r="N33" s="423"/>
      <c r="O33" s="423"/>
      <c r="P33" s="423"/>
      <c r="Q33" s="423"/>
      <c r="R33" s="423"/>
      <c r="S33" s="423"/>
      <c r="T33" s="423"/>
      <c r="U33" s="423"/>
    </row>
  </sheetData>
  <mergeCells count="27">
    <mergeCell ref="V9:V10"/>
    <mergeCell ref="L31:U31"/>
    <mergeCell ref="L32:U32"/>
    <mergeCell ref="L33:U33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R10"/>
    <mergeCell ref="S9:S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opLeftCell="A25" zoomScale="80" zoomScaleNormal="80" workbookViewId="0">
      <selection activeCell="V35" sqref="V35"/>
    </sheetView>
  </sheetViews>
  <sheetFormatPr defaultRowHeight="15" x14ac:dyDescent="0.25"/>
  <cols>
    <col min="1" max="1" width="3.85546875" style="9" customWidth="1"/>
    <col min="2" max="2" width="26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7" style="9" customWidth="1"/>
    <col min="23" max="16384" width="9.140625" style="9"/>
  </cols>
  <sheetData>
    <row r="1" spans="1:26" ht="24.75" x14ac:dyDescent="0.25">
      <c r="A1" s="386" t="s">
        <v>625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747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748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217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42" customHeight="1" x14ac:dyDescent="0.25">
      <c r="A11" s="184">
        <f>RANK(U11,U$11:U$35,0)</f>
        <v>1</v>
      </c>
      <c r="B11" s="85" t="s">
        <v>719</v>
      </c>
      <c r="C11" s="84" t="s">
        <v>351</v>
      </c>
      <c r="D11" s="83">
        <v>1</v>
      </c>
      <c r="E11" s="85" t="s">
        <v>746</v>
      </c>
      <c r="F11" s="84" t="s">
        <v>360</v>
      </c>
      <c r="G11" s="83" t="s">
        <v>362</v>
      </c>
      <c r="H11" s="83" t="s">
        <v>654</v>
      </c>
      <c r="I11" s="190">
        <v>206.5</v>
      </c>
      <c r="J11" s="191">
        <f t="shared" ref="J11:J18" si="0">I11/3</f>
        <v>68.833333333333329</v>
      </c>
      <c r="K11" s="184">
        <f t="shared" ref="K11:K35" si="1">RANK(J11,J$11:J$35,0)</f>
        <v>1</v>
      </c>
      <c r="L11" s="190">
        <v>207.5</v>
      </c>
      <c r="M11" s="191">
        <f t="shared" ref="M11:M18" si="2">L11/3</f>
        <v>69.166666666666671</v>
      </c>
      <c r="N11" s="184">
        <f t="shared" ref="N11:N35" si="3">RANK(M11,M$11:M$35,0)</f>
        <v>1</v>
      </c>
      <c r="O11" s="190">
        <v>203</v>
      </c>
      <c r="P11" s="191">
        <f t="shared" ref="P11:P18" si="4">O11/3</f>
        <v>67.666666666666671</v>
      </c>
      <c r="Q11" s="184">
        <f t="shared" ref="Q11:Q35" si="5">RANK(P11,P$11:P$35,0)</f>
        <v>1</v>
      </c>
      <c r="R11" s="184"/>
      <c r="S11" s="184"/>
      <c r="T11" s="190">
        <f t="shared" ref="T11:T35" si="6">L11+O11+I11</f>
        <v>617</v>
      </c>
      <c r="U11" s="191">
        <f t="shared" ref="U11:U35" si="7">(M11+P11+J11)/3</f>
        <v>68.555555555555557</v>
      </c>
      <c r="V11" s="184">
        <v>1</v>
      </c>
    </row>
    <row r="12" spans="1:26" s="125" customFormat="1" ht="42" customHeight="1" x14ac:dyDescent="0.25">
      <c r="A12" s="184">
        <f>RANK(U12,U$11:U$35,0)</f>
        <v>2</v>
      </c>
      <c r="B12" s="81" t="s">
        <v>732</v>
      </c>
      <c r="C12" s="159" t="s">
        <v>311</v>
      </c>
      <c r="D12" s="137" t="s">
        <v>25</v>
      </c>
      <c r="E12" s="85" t="s">
        <v>733</v>
      </c>
      <c r="F12" s="159" t="s">
        <v>299</v>
      </c>
      <c r="G12" s="137" t="s">
        <v>296</v>
      </c>
      <c r="H12" s="83" t="s">
        <v>583</v>
      </c>
      <c r="I12" s="190">
        <v>198.5</v>
      </c>
      <c r="J12" s="191">
        <f t="shared" si="0"/>
        <v>66.166666666666671</v>
      </c>
      <c r="K12" s="184">
        <f t="shared" si="1"/>
        <v>5</v>
      </c>
      <c r="L12" s="190">
        <v>204.5</v>
      </c>
      <c r="M12" s="191">
        <f t="shared" si="2"/>
        <v>68.166666666666671</v>
      </c>
      <c r="N12" s="184">
        <f t="shared" si="3"/>
        <v>2</v>
      </c>
      <c r="O12" s="190">
        <v>198.5</v>
      </c>
      <c r="P12" s="191">
        <f t="shared" si="4"/>
        <v>66.166666666666671</v>
      </c>
      <c r="Q12" s="184">
        <f t="shared" si="5"/>
        <v>3</v>
      </c>
      <c r="R12" s="184"/>
      <c r="S12" s="184"/>
      <c r="T12" s="190">
        <f t="shared" si="6"/>
        <v>601.5</v>
      </c>
      <c r="U12" s="191">
        <f t="shared" si="7"/>
        <v>66.833333333333329</v>
      </c>
      <c r="V12" s="184">
        <v>1</v>
      </c>
    </row>
    <row r="13" spans="1:26" s="125" customFormat="1" ht="42" customHeight="1" x14ac:dyDescent="0.25">
      <c r="A13" s="184">
        <v>3</v>
      </c>
      <c r="B13" s="208" t="s">
        <v>728</v>
      </c>
      <c r="C13" s="84" t="s">
        <v>495</v>
      </c>
      <c r="D13" s="83" t="s">
        <v>6</v>
      </c>
      <c r="E13" s="85" t="s">
        <v>729</v>
      </c>
      <c r="F13" s="84" t="s">
        <v>587</v>
      </c>
      <c r="G13" s="83" t="s">
        <v>588</v>
      </c>
      <c r="H13" s="83" t="s">
        <v>553</v>
      </c>
      <c r="I13" s="190">
        <v>199</v>
      </c>
      <c r="J13" s="191">
        <f t="shared" si="0"/>
        <v>66.333333333333329</v>
      </c>
      <c r="K13" s="184">
        <f t="shared" si="1"/>
        <v>2</v>
      </c>
      <c r="L13" s="190">
        <v>202</v>
      </c>
      <c r="M13" s="191">
        <f t="shared" si="2"/>
        <v>67.333333333333329</v>
      </c>
      <c r="N13" s="184">
        <f t="shared" si="3"/>
        <v>5</v>
      </c>
      <c r="O13" s="190">
        <v>198</v>
      </c>
      <c r="P13" s="191">
        <f t="shared" si="4"/>
        <v>66</v>
      </c>
      <c r="Q13" s="184">
        <f t="shared" si="5"/>
        <v>5</v>
      </c>
      <c r="R13" s="184"/>
      <c r="S13" s="184"/>
      <c r="T13" s="190">
        <f t="shared" si="6"/>
        <v>599</v>
      </c>
      <c r="U13" s="191">
        <f t="shared" si="7"/>
        <v>66.555555555555543</v>
      </c>
      <c r="V13" s="184">
        <v>1</v>
      </c>
    </row>
    <row r="14" spans="1:26" s="125" customFormat="1" ht="42" customHeight="1" x14ac:dyDescent="0.25">
      <c r="A14" s="184">
        <v>4</v>
      </c>
      <c r="B14" s="81" t="s">
        <v>226</v>
      </c>
      <c r="C14" s="84" t="s">
        <v>68</v>
      </c>
      <c r="D14" s="83" t="s">
        <v>7</v>
      </c>
      <c r="E14" s="85" t="s">
        <v>227</v>
      </c>
      <c r="F14" s="84" t="s">
        <v>66</v>
      </c>
      <c r="G14" s="83" t="s">
        <v>67</v>
      </c>
      <c r="H14" s="83" t="s">
        <v>655</v>
      </c>
      <c r="I14" s="190">
        <v>197.5</v>
      </c>
      <c r="J14" s="191">
        <f t="shared" si="0"/>
        <v>65.833333333333329</v>
      </c>
      <c r="K14" s="184">
        <f t="shared" si="1"/>
        <v>7</v>
      </c>
      <c r="L14" s="190">
        <v>204.5</v>
      </c>
      <c r="M14" s="191">
        <f t="shared" si="2"/>
        <v>68.166666666666671</v>
      </c>
      <c r="N14" s="184">
        <f t="shared" si="3"/>
        <v>2</v>
      </c>
      <c r="O14" s="190">
        <v>197</v>
      </c>
      <c r="P14" s="191">
        <f t="shared" si="4"/>
        <v>65.666666666666671</v>
      </c>
      <c r="Q14" s="184">
        <f t="shared" si="5"/>
        <v>9</v>
      </c>
      <c r="R14" s="184"/>
      <c r="S14" s="184"/>
      <c r="T14" s="190">
        <f t="shared" si="6"/>
        <v>599</v>
      </c>
      <c r="U14" s="191">
        <f t="shared" si="7"/>
        <v>66.555555555555557</v>
      </c>
      <c r="V14" s="184">
        <v>1</v>
      </c>
    </row>
    <row r="15" spans="1:26" s="125" customFormat="1" ht="42" customHeight="1" x14ac:dyDescent="0.25">
      <c r="A15" s="184">
        <f t="shared" ref="A15:A35" si="8">RANK(U15,U$11:U$35,0)</f>
        <v>5</v>
      </c>
      <c r="B15" s="81" t="s">
        <v>735</v>
      </c>
      <c r="C15" s="84" t="s">
        <v>283</v>
      </c>
      <c r="D15" s="83">
        <v>3</v>
      </c>
      <c r="E15" s="81" t="s">
        <v>736</v>
      </c>
      <c r="F15" s="84" t="s">
        <v>255</v>
      </c>
      <c r="G15" s="83" t="s">
        <v>288</v>
      </c>
      <c r="H15" s="83" t="s">
        <v>653</v>
      </c>
      <c r="I15" s="190">
        <v>194.5</v>
      </c>
      <c r="J15" s="191">
        <f t="shared" si="0"/>
        <v>64.833333333333329</v>
      </c>
      <c r="K15" s="184">
        <f t="shared" si="1"/>
        <v>11</v>
      </c>
      <c r="L15" s="190">
        <v>203</v>
      </c>
      <c r="M15" s="191">
        <f t="shared" si="2"/>
        <v>67.666666666666671</v>
      </c>
      <c r="N15" s="184">
        <f t="shared" si="3"/>
        <v>4</v>
      </c>
      <c r="O15" s="190">
        <v>201</v>
      </c>
      <c r="P15" s="191">
        <f t="shared" si="4"/>
        <v>67</v>
      </c>
      <c r="Q15" s="184">
        <f t="shared" si="5"/>
        <v>2</v>
      </c>
      <c r="R15" s="184"/>
      <c r="S15" s="184"/>
      <c r="T15" s="190">
        <f t="shared" si="6"/>
        <v>598.5</v>
      </c>
      <c r="U15" s="191">
        <f t="shared" si="7"/>
        <v>66.5</v>
      </c>
      <c r="V15" s="184">
        <v>1</v>
      </c>
    </row>
    <row r="16" spans="1:26" s="125" customFormat="1" ht="42" customHeight="1" x14ac:dyDescent="0.25">
      <c r="A16" s="184">
        <f t="shared" si="8"/>
        <v>6</v>
      </c>
      <c r="B16" s="136" t="s">
        <v>731</v>
      </c>
      <c r="C16" s="84" t="s">
        <v>309</v>
      </c>
      <c r="D16" s="83"/>
      <c r="E16" s="85" t="s">
        <v>764</v>
      </c>
      <c r="F16" s="84" t="s">
        <v>318</v>
      </c>
      <c r="G16" s="83" t="s">
        <v>306</v>
      </c>
      <c r="H16" s="83" t="s">
        <v>653</v>
      </c>
      <c r="I16" s="190">
        <v>199</v>
      </c>
      <c r="J16" s="191">
        <f t="shared" si="0"/>
        <v>66.333333333333329</v>
      </c>
      <c r="K16" s="184">
        <f t="shared" si="1"/>
        <v>2</v>
      </c>
      <c r="L16" s="190">
        <v>198.5</v>
      </c>
      <c r="M16" s="191">
        <f t="shared" si="2"/>
        <v>66.166666666666671</v>
      </c>
      <c r="N16" s="184">
        <f t="shared" si="3"/>
        <v>6</v>
      </c>
      <c r="O16" s="190">
        <v>198</v>
      </c>
      <c r="P16" s="191">
        <f t="shared" si="4"/>
        <v>66</v>
      </c>
      <c r="Q16" s="184">
        <f t="shared" si="5"/>
        <v>5</v>
      </c>
      <c r="R16" s="184"/>
      <c r="S16" s="184"/>
      <c r="T16" s="190">
        <f t="shared" si="6"/>
        <v>595.5</v>
      </c>
      <c r="U16" s="191">
        <f t="shared" si="7"/>
        <v>66.166666666666671</v>
      </c>
      <c r="V16" s="184">
        <v>1</v>
      </c>
    </row>
    <row r="17" spans="1:22" s="125" customFormat="1" ht="42" customHeight="1" x14ac:dyDescent="0.25">
      <c r="A17" s="184">
        <f t="shared" si="8"/>
        <v>7</v>
      </c>
      <c r="B17" s="85" t="s">
        <v>161</v>
      </c>
      <c r="C17" s="84" t="s">
        <v>32</v>
      </c>
      <c r="D17" s="83" t="s">
        <v>25</v>
      </c>
      <c r="E17" s="85" t="s">
        <v>734</v>
      </c>
      <c r="F17" s="84" t="s">
        <v>279</v>
      </c>
      <c r="G17" s="83" t="s">
        <v>16</v>
      </c>
      <c r="H17" s="83" t="s">
        <v>654</v>
      </c>
      <c r="I17" s="190">
        <v>199</v>
      </c>
      <c r="J17" s="191">
        <f t="shared" si="0"/>
        <v>66.333333333333329</v>
      </c>
      <c r="K17" s="184">
        <f t="shared" si="1"/>
        <v>2</v>
      </c>
      <c r="L17" s="190">
        <v>198</v>
      </c>
      <c r="M17" s="191">
        <f t="shared" si="2"/>
        <v>66</v>
      </c>
      <c r="N17" s="184">
        <f t="shared" si="3"/>
        <v>8</v>
      </c>
      <c r="O17" s="190">
        <v>197.5</v>
      </c>
      <c r="P17" s="191">
        <f t="shared" si="4"/>
        <v>65.833333333333329</v>
      </c>
      <c r="Q17" s="184">
        <f t="shared" si="5"/>
        <v>7</v>
      </c>
      <c r="R17" s="184"/>
      <c r="S17" s="184"/>
      <c r="T17" s="190">
        <f t="shared" si="6"/>
        <v>594.5</v>
      </c>
      <c r="U17" s="191">
        <f t="shared" si="7"/>
        <v>66.055555555555543</v>
      </c>
      <c r="V17" s="184">
        <v>1</v>
      </c>
    </row>
    <row r="18" spans="1:22" s="125" customFormat="1" ht="42" customHeight="1" x14ac:dyDescent="0.25">
      <c r="A18" s="184">
        <f t="shared" si="8"/>
        <v>8</v>
      </c>
      <c r="B18" s="81" t="s">
        <v>720</v>
      </c>
      <c r="C18" s="159" t="s">
        <v>11</v>
      </c>
      <c r="D18" s="137">
        <v>1</v>
      </c>
      <c r="E18" s="85" t="s">
        <v>763</v>
      </c>
      <c r="F18" s="159" t="s">
        <v>202</v>
      </c>
      <c r="G18" s="137" t="s">
        <v>200</v>
      </c>
      <c r="H18" s="83" t="s">
        <v>653</v>
      </c>
      <c r="I18" s="190">
        <v>197</v>
      </c>
      <c r="J18" s="191">
        <f t="shared" si="0"/>
        <v>65.666666666666671</v>
      </c>
      <c r="K18" s="184">
        <f t="shared" si="1"/>
        <v>8</v>
      </c>
      <c r="L18" s="190">
        <v>196.5</v>
      </c>
      <c r="M18" s="191">
        <f t="shared" si="2"/>
        <v>65.5</v>
      </c>
      <c r="N18" s="184">
        <f t="shared" si="3"/>
        <v>11</v>
      </c>
      <c r="O18" s="190">
        <v>198.5</v>
      </c>
      <c r="P18" s="191">
        <f t="shared" si="4"/>
        <v>66.166666666666671</v>
      </c>
      <c r="Q18" s="184">
        <f t="shared" si="5"/>
        <v>3</v>
      </c>
      <c r="R18" s="184"/>
      <c r="S18" s="184"/>
      <c r="T18" s="190">
        <f t="shared" si="6"/>
        <v>592</v>
      </c>
      <c r="U18" s="191">
        <f t="shared" si="7"/>
        <v>65.777777777777786</v>
      </c>
      <c r="V18" s="184">
        <v>1</v>
      </c>
    </row>
    <row r="19" spans="1:22" s="125" customFormat="1" ht="42" customHeight="1" x14ac:dyDescent="0.25">
      <c r="A19" s="184">
        <f t="shared" si="8"/>
        <v>9</v>
      </c>
      <c r="B19" s="81" t="s">
        <v>717</v>
      </c>
      <c r="C19" s="84" t="s">
        <v>508</v>
      </c>
      <c r="D19" s="83">
        <v>3</v>
      </c>
      <c r="E19" s="85" t="s">
        <v>718</v>
      </c>
      <c r="F19" s="84" t="s">
        <v>589</v>
      </c>
      <c r="G19" s="83" t="s">
        <v>561</v>
      </c>
      <c r="H19" s="83" t="s">
        <v>553</v>
      </c>
      <c r="I19" s="190">
        <v>199.5</v>
      </c>
      <c r="J19" s="191">
        <f>I19/3-0.5</f>
        <v>66</v>
      </c>
      <c r="K19" s="184">
        <f t="shared" si="1"/>
        <v>6</v>
      </c>
      <c r="L19" s="190">
        <v>194.5</v>
      </c>
      <c r="M19" s="191">
        <f>L19/3-0.5</f>
        <v>64.333333333333329</v>
      </c>
      <c r="N19" s="184">
        <f t="shared" si="3"/>
        <v>16</v>
      </c>
      <c r="O19" s="190">
        <v>199</v>
      </c>
      <c r="P19" s="191">
        <f>O19/3-0.5</f>
        <v>65.833333333333329</v>
      </c>
      <c r="Q19" s="184">
        <f t="shared" si="5"/>
        <v>7</v>
      </c>
      <c r="R19" s="184"/>
      <c r="S19" s="184">
        <v>1</v>
      </c>
      <c r="T19" s="190">
        <f t="shared" si="6"/>
        <v>593</v>
      </c>
      <c r="U19" s="191">
        <f t="shared" si="7"/>
        <v>65.388888888888886</v>
      </c>
      <c r="V19" s="184">
        <v>1</v>
      </c>
    </row>
    <row r="20" spans="1:22" s="125" customFormat="1" ht="42" customHeight="1" x14ac:dyDescent="0.25">
      <c r="A20" s="184">
        <f t="shared" si="8"/>
        <v>10</v>
      </c>
      <c r="B20" s="81" t="s">
        <v>234</v>
      </c>
      <c r="C20" s="82" t="s">
        <v>89</v>
      </c>
      <c r="D20" s="83">
        <v>1</v>
      </c>
      <c r="E20" s="158" t="s">
        <v>235</v>
      </c>
      <c r="F20" s="84" t="s">
        <v>90</v>
      </c>
      <c r="G20" s="83" t="s">
        <v>91</v>
      </c>
      <c r="H20" s="83" t="s">
        <v>923</v>
      </c>
      <c r="I20" s="190">
        <v>190</v>
      </c>
      <c r="J20" s="191">
        <f>I20/3-0.5</f>
        <v>62.833333333333336</v>
      </c>
      <c r="K20" s="184">
        <f t="shared" si="1"/>
        <v>15</v>
      </c>
      <c r="L20" s="190">
        <v>200</v>
      </c>
      <c r="M20" s="191">
        <f>L20/3-0.5</f>
        <v>66.166666666666671</v>
      </c>
      <c r="N20" s="184">
        <f t="shared" si="3"/>
        <v>6</v>
      </c>
      <c r="O20" s="190">
        <v>198.5</v>
      </c>
      <c r="P20" s="191">
        <f>O20/3-0.5</f>
        <v>65.666666666666671</v>
      </c>
      <c r="Q20" s="184">
        <f t="shared" si="5"/>
        <v>9</v>
      </c>
      <c r="R20" s="184"/>
      <c r="S20" s="184">
        <v>1</v>
      </c>
      <c r="T20" s="190">
        <f t="shared" si="6"/>
        <v>588.5</v>
      </c>
      <c r="U20" s="191">
        <f t="shared" si="7"/>
        <v>64.8888888888889</v>
      </c>
      <c r="V20" s="184">
        <v>2</v>
      </c>
    </row>
    <row r="21" spans="1:22" s="125" customFormat="1" ht="42" customHeight="1" x14ac:dyDescent="0.25">
      <c r="A21" s="184">
        <f t="shared" si="8"/>
        <v>11</v>
      </c>
      <c r="B21" s="85" t="s">
        <v>719</v>
      </c>
      <c r="C21" s="84" t="s">
        <v>351</v>
      </c>
      <c r="D21" s="83">
        <v>1</v>
      </c>
      <c r="E21" s="85" t="s">
        <v>692</v>
      </c>
      <c r="F21" s="84" t="s">
        <v>361</v>
      </c>
      <c r="G21" s="83" t="s">
        <v>16</v>
      </c>
      <c r="H21" s="83" t="s">
        <v>922</v>
      </c>
      <c r="I21" s="190">
        <v>197</v>
      </c>
      <c r="J21" s="191">
        <f t="shared" ref="J21:J34" si="9">I21/3</f>
        <v>65.666666666666671</v>
      </c>
      <c r="K21" s="184">
        <f t="shared" si="1"/>
        <v>8</v>
      </c>
      <c r="L21" s="190">
        <v>194.5</v>
      </c>
      <c r="M21" s="191">
        <f t="shared" ref="M21:M34" si="10">L21/3</f>
        <v>64.833333333333329</v>
      </c>
      <c r="N21" s="184">
        <f t="shared" si="3"/>
        <v>13</v>
      </c>
      <c r="O21" s="190">
        <v>188.5</v>
      </c>
      <c r="P21" s="191">
        <f t="shared" ref="P21:P34" si="11">O21/3</f>
        <v>62.833333333333336</v>
      </c>
      <c r="Q21" s="184">
        <f t="shared" si="5"/>
        <v>21</v>
      </c>
      <c r="R21" s="184">
        <v>1</v>
      </c>
      <c r="S21" s="184"/>
      <c r="T21" s="190">
        <f t="shared" si="6"/>
        <v>580</v>
      </c>
      <c r="U21" s="191">
        <f t="shared" si="7"/>
        <v>64.444444444444443</v>
      </c>
      <c r="V21" s="184">
        <v>2</v>
      </c>
    </row>
    <row r="22" spans="1:22" s="125" customFormat="1" ht="42" customHeight="1" x14ac:dyDescent="0.25">
      <c r="A22" s="184">
        <f t="shared" si="8"/>
        <v>11</v>
      </c>
      <c r="B22" s="81" t="s">
        <v>726</v>
      </c>
      <c r="C22" s="84" t="s">
        <v>437</v>
      </c>
      <c r="D22" s="83">
        <v>3</v>
      </c>
      <c r="E22" s="85" t="s">
        <v>727</v>
      </c>
      <c r="F22" s="84" t="s">
        <v>430</v>
      </c>
      <c r="G22" s="83" t="s">
        <v>288</v>
      </c>
      <c r="H22" s="83" t="s">
        <v>653</v>
      </c>
      <c r="I22" s="190">
        <v>190</v>
      </c>
      <c r="J22" s="191">
        <f t="shared" si="9"/>
        <v>63.333333333333336</v>
      </c>
      <c r="K22" s="184">
        <f t="shared" si="1"/>
        <v>14</v>
      </c>
      <c r="L22" s="190">
        <v>193.5</v>
      </c>
      <c r="M22" s="191">
        <f t="shared" si="10"/>
        <v>64.5</v>
      </c>
      <c r="N22" s="184">
        <f t="shared" si="3"/>
        <v>14</v>
      </c>
      <c r="O22" s="190">
        <v>196.5</v>
      </c>
      <c r="P22" s="191">
        <f t="shared" si="11"/>
        <v>65.5</v>
      </c>
      <c r="Q22" s="184">
        <f t="shared" si="5"/>
        <v>11</v>
      </c>
      <c r="R22" s="184"/>
      <c r="S22" s="184"/>
      <c r="T22" s="190">
        <f t="shared" si="6"/>
        <v>580</v>
      </c>
      <c r="U22" s="191">
        <f t="shared" si="7"/>
        <v>64.444444444444443</v>
      </c>
      <c r="V22" s="184">
        <v>2</v>
      </c>
    </row>
    <row r="23" spans="1:22" s="125" customFormat="1" ht="42" customHeight="1" x14ac:dyDescent="0.25">
      <c r="A23" s="184">
        <f t="shared" si="8"/>
        <v>13</v>
      </c>
      <c r="B23" s="160" t="s">
        <v>742</v>
      </c>
      <c r="C23" s="161" t="s">
        <v>11</v>
      </c>
      <c r="D23" s="162" t="s">
        <v>6</v>
      </c>
      <c r="E23" s="85" t="s">
        <v>743</v>
      </c>
      <c r="F23" s="84" t="s">
        <v>435</v>
      </c>
      <c r="G23" s="83" t="s">
        <v>288</v>
      </c>
      <c r="H23" s="83" t="s">
        <v>653</v>
      </c>
      <c r="I23" s="190">
        <v>188.5</v>
      </c>
      <c r="J23" s="191">
        <f t="shared" si="9"/>
        <v>62.833333333333336</v>
      </c>
      <c r="K23" s="184">
        <f t="shared" si="1"/>
        <v>15</v>
      </c>
      <c r="L23" s="190">
        <v>195</v>
      </c>
      <c r="M23" s="191">
        <f t="shared" si="10"/>
        <v>65</v>
      </c>
      <c r="N23" s="184">
        <f t="shared" si="3"/>
        <v>12</v>
      </c>
      <c r="O23" s="190">
        <v>195.5</v>
      </c>
      <c r="P23" s="191">
        <f t="shared" si="11"/>
        <v>65.166666666666671</v>
      </c>
      <c r="Q23" s="184">
        <f t="shared" si="5"/>
        <v>13</v>
      </c>
      <c r="R23" s="184"/>
      <c r="S23" s="184"/>
      <c r="T23" s="190">
        <f t="shared" si="6"/>
        <v>579</v>
      </c>
      <c r="U23" s="191">
        <f t="shared" si="7"/>
        <v>64.333333333333343</v>
      </c>
      <c r="V23" s="184">
        <v>2</v>
      </c>
    </row>
    <row r="24" spans="1:22" s="125" customFormat="1" ht="42" customHeight="1" x14ac:dyDescent="0.25">
      <c r="A24" s="184">
        <f t="shared" si="8"/>
        <v>14</v>
      </c>
      <c r="B24" s="81" t="s">
        <v>230</v>
      </c>
      <c r="C24" s="138">
        <v>47404</v>
      </c>
      <c r="D24" s="139">
        <v>2</v>
      </c>
      <c r="E24" s="81" t="s">
        <v>162</v>
      </c>
      <c r="F24" s="84" t="s">
        <v>151</v>
      </c>
      <c r="G24" s="83" t="s">
        <v>178</v>
      </c>
      <c r="H24" s="83" t="s">
        <v>553</v>
      </c>
      <c r="I24" s="190">
        <v>195.5</v>
      </c>
      <c r="J24" s="191">
        <f t="shared" si="9"/>
        <v>65.166666666666671</v>
      </c>
      <c r="K24" s="184">
        <f t="shared" si="1"/>
        <v>10</v>
      </c>
      <c r="L24" s="190">
        <v>193</v>
      </c>
      <c r="M24" s="191">
        <f t="shared" si="10"/>
        <v>64.333333333333329</v>
      </c>
      <c r="N24" s="184">
        <f t="shared" si="3"/>
        <v>16</v>
      </c>
      <c r="O24" s="190">
        <v>190.5</v>
      </c>
      <c r="P24" s="191">
        <f t="shared" si="11"/>
        <v>63.5</v>
      </c>
      <c r="Q24" s="184">
        <f t="shared" si="5"/>
        <v>17</v>
      </c>
      <c r="R24" s="184"/>
      <c r="S24" s="184"/>
      <c r="T24" s="190">
        <f t="shared" si="6"/>
        <v>579</v>
      </c>
      <c r="U24" s="191">
        <f t="shared" si="7"/>
        <v>64.333333333333329</v>
      </c>
      <c r="V24" s="184">
        <v>2</v>
      </c>
    </row>
    <row r="25" spans="1:22" s="125" customFormat="1" ht="42" customHeight="1" x14ac:dyDescent="0.25">
      <c r="A25" s="184">
        <f t="shared" si="8"/>
        <v>15</v>
      </c>
      <c r="B25" s="211" t="s">
        <v>730</v>
      </c>
      <c r="C25" s="161" t="s">
        <v>11</v>
      </c>
      <c r="D25" s="162" t="s">
        <v>203</v>
      </c>
      <c r="E25" s="81" t="s">
        <v>688</v>
      </c>
      <c r="F25" s="84" t="s">
        <v>108</v>
      </c>
      <c r="G25" s="83" t="s">
        <v>102</v>
      </c>
      <c r="H25" s="83" t="s">
        <v>581</v>
      </c>
      <c r="I25" s="190">
        <v>190.5</v>
      </c>
      <c r="J25" s="191">
        <f t="shared" si="9"/>
        <v>63.5</v>
      </c>
      <c r="K25" s="184">
        <f t="shared" si="1"/>
        <v>13</v>
      </c>
      <c r="L25" s="190">
        <v>193.5</v>
      </c>
      <c r="M25" s="191">
        <f t="shared" si="10"/>
        <v>64.5</v>
      </c>
      <c r="N25" s="184">
        <f t="shared" si="3"/>
        <v>14</v>
      </c>
      <c r="O25" s="190">
        <v>194.5</v>
      </c>
      <c r="P25" s="191">
        <f t="shared" si="11"/>
        <v>64.833333333333329</v>
      </c>
      <c r="Q25" s="184">
        <f t="shared" si="5"/>
        <v>14</v>
      </c>
      <c r="R25" s="184"/>
      <c r="S25" s="184"/>
      <c r="T25" s="190">
        <f t="shared" si="6"/>
        <v>578.5</v>
      </c>
      <c r="U25" s="191">
        <f t="shared" si="7"/>
        <v>64.277777777777771</v>
      </c>
      <c r="V25" s="184">
        <v>2</v>
      </c>
    </row>
    <row r="26" spans="1:22" s="125" customFormat="1" ht="42" customHeight="1" x14ac:dyDescent="0.25">
      <c r="A26" s="184">
        <f t="shared" si="8"/>
        <v>16</v>
      </c>
      <c r="B26" s="160" t="s">
        <v>765</v>
      </c>
      <c r="C26" s="161" t="s">
        <v>125</v>
      </c>
      <c r="D26" s="162" t="s">
        <v>6</v>
      </c>
      <c r="E26" s="85" t="s">
        <v>727</v>
      </c>
      <c r="F26" s="84" t="s">
        <v>430</v>
      </c>
      <c r="G26" s="83" t="s">
        <v>288</v>
      </c>
      <c r="H26" s="83" t="s">
        <v>653</v>
      </c>
      <c r="I26" s="190">
        <v>182.5</v>
      </c>
      <c r="J26" s="191">
        <f t="shared" si="9"/>
        <v>60.833333333333336</v>
      </c>
      <c r="K26" s="184">
        <f t="shared" si="1"/>
        <v>21</v>
      </c>
      <c r="L26" s="190">
        <v>197</v>
      </c>
      <c r="M26" s="191">
        <f t="shared" si="10"/>
        <v>65.666666666666671</v>
      </c>
      <c r="N26" s="184">
        <f t="shared" si="3"/>
        <v>10</v>
      </c>
      <c r="O26" s="190">
        <v>196.5</v>
      </c>
      <c r="P26" s="191">
        <f t="shared" si="11"/>
        <v>65.5</v>
      </c>
      <c r="Q26" s="184">
        <f t="shared" si="5"/>
        <v>11</v>
      </c>
      <c r="R26" s="184"/>
      <c r="S26" s="184"/>
      <c r="T26" s="190">
        <f t="shared" si="6"/>
        <v>576</v>
      </c>
      <c r="U26" s="191">
        <f t="shared" si="7"/>
        <v>64.000000000000014</v>
      </c>
      <c r="V26" s="184">
        <v>2</v>
      </c>
    </row>
    <row r="27" spans="1:22" s="125" customFormat="1" ht="42" customHeight="1" x14ac:dyDescent="0.25">
      <c r="A27" s="184">
        <f t="shared" si="8"/>
        <v>17</v>
      </c>
      <c r="B27" s="81" t="s">
        <v>744</v>
      </c>
      <c r="C27" s="84" t="s">
        <v>510</v>
      </c>
      <c r="D27" s="83" t="s">
        <v>25</v>
      </c>
      <c r="E27" s="85" t="s">
        <v>729</v>
      </c>
      <c r="F27" s="84" t="s">
        <v>587</v>
      </c>
      <c r="G27" s="83" t="s">
        <v>588</v>
      </c>
      <c r="H27" s="83" t="s">
        <v>923</v>
      </c>
      <c r="I27" s="190">
        <v>191</v>
      </c>
      <c r="J27" s="191">
        <f t="shared" si="9"/>
        <v>63.666666666666664</v>
      </c>
      <c r="K27" s="184">
        <f t="shared" si="1"/>
        <v>12</v>
      </c>
      <c r="L27" s="190">
        <v>192</v>
      </c>
      <c r="M27" s="191">
        <f t="shared" si="10"/>
        <v>64</v>
      </c>
      <c r="N27" s="184">
        <f t="shared" si="3"/>
        <v>19</v>
      </c>
      <c r="O27" s="190">
        <v>192.5</v>
      </c>
      <c r="P27" s="191">
        <f t="shared" si="11"/>
        <v>64.166666666666671</v>
      </c>
      <c r="Q27" s="184">
        <f t="shared" si="5"/>
        <v>15</v>
      </c>
      <c r="R27" s="184"/>
      <c r="S27" s="184"/>
      <c r="T27" s="190">
        <f t="shared" si="6"/>
        <v>575.5</v>
      </c>
      <c r="U27" s="191">
        <f t="shared" si="7"/>
        <v>63.94444444444445</v>
      </c>
      <c r="V27" s="184">
        <v>2</v>
      </c>
    </row>
    <row r="28" spans="1:22" s="125" customFormat="1" ht="42" customHeight="1" x14ac:dyDescent="0.25">
      <c r="A28" s="184">
        <f t="shared" si="8"/>
        <v>18</v>
      </c>
      <c r="B28" s="211" t="s">
        <v>722</v>
      </c>
      <c r="C28" s="161" t="s">
        <v>374</v>
      </c>
      <c r="D28" s="162" t="s">
        <v>7</v>
      </c>
      <c r="E28" s="81" t="s">
        <v>674</v>
      </c>
      <c r="F28" s="84" t="s">
        <v>371</v>
      </c>
      <c r="G28" s="83" t="s">
        <v>372</v>
      </c>
      <c r="H28" s="83" t="s">
        <v>581</v>
      </c>
      <c r="I28" s="190">
        <v>185</v>
      </c>
      <c r="J28" s="191">
        <f t="shared" si="9"/>
        <v>61.666666666666664</v>
      </c>
      <c r="K28" s="184">
        <f t="shared" si="1"/>
        <v>19</v>
      </c>
      <c r="L28" s="190">
        <v>198</v>
      </c>
      <c r="M28" s="191">
        <f t="shared" si="10"/>
        <v>66</v>
      </c>
      <c r="N28" s="184">
        <f t="shared" si="3"/>
        <v>8</v>
      </c>
      <c r="O28" s="190">
        <v>187.5</v>
      </c>
      <c r="P28" s="191">
        <f t="shared" si="11"/>
        <v>62.5</v>
      </c>
      <c r="Q28" s="184">
        <f t="shared" si="5"/>
        <v>22</v>
      </c>
      <c r="R28" s="184"/>
      <c r="S28" s="184"/>
      <c r="T28" s="190">
        <f t="shared" si="6"/>
        <v>570.5</v>
      </c>
      <c r="U28" s="191">
        <f t="shared" si="7"/>
        <v>63.388888888888886</v>
      </c>
      <c r="V28" s="184">
        <v>2</v>
      </c>
    </row>
    <row r="29" spans="1:22" s="125" customFormat="1" ht="42" customHeight="1" x14ac:dyDescent="0.25">
      <c r="A29" s="184">
        <f t="shared" si="8"/>
        <v>19</v>
      </c>
      <c r="B29" s="211" t="s">
        <v>724</v>
      </c>
      <c r="C29" s="161" t="s">
        <v>448</v>
      </c>
      <c r="D29" s="212" t="s">
        <v>6</v>
      </c>
      <c r="E29" s="85" t="s">
        <v>725</v>
      </c>
      <c r="F29" s="84" t="s">
        <v>456</v>
      </c>
      <c r="G29" s="83" t="s">
        <v>457</v>
      </c>
      <c r="H29" s="83" t="s">
        <v>655</v>
      </c>
      <c r="I29" s="190">
        <v>186.5</v>
      </c>
      <c r="J29" s="191">
        <f t="shared" si="9"/>
        <v>62.166666666666664</v>
      </c>
      <c r="K29" s="184">
        <f t="shared" si="1"/>
        <v>18</v>
      </c>
      <c r="L29" s="190">
        <v>191.5</v>
      </c>
      <c r="M29" s="191">
        <f t="shared" si="10"/>
        <v>63.833333333333336</v>
      </c>
      <c r="N29" s="184">
        <f t="shared" si="3"/>
        <v>20</v>
      </c>
      <c r="O29" s="190">
        <v>190.5</v>
      </c>
      <c r="P29" s="191">
        <f t="shared" si="11"/>
        <v>63.5</v>
      </c>
      <c r="Q29" s="184">
        <f t="shared" si="5"/>
        <v>17</v>
      </c>
      <c r="R29" s="184"/>
      <c r="S29" s="184"/>
      <c r="T29" s="190">
        <f t="shared" si="6"/>
        <v>568.5</v>
      </c>
      <c r="U29" s="191">
        <f t="shared" si="7"/>
        <v>63.166666666666664</v>
      </c>
      <c r="V29" s="184">
        <v>2</v>
      </c>
    </row>
    <row r="30" spans="1:22" s="125" customFormat="1" ht="42" customHeight="1" x14ac:dyDescent="0.25">
      <c r="A30" s="184">
        <f t="shared" si="8"/>
        <v>20</v>
      </c>
      <c r="B30" s="160" t="s">
        <v>737</v>
      </c>
      <c r="C30" s="161" t="s">
        <v>506</v>
      </c>
      <c r="D30" s="162">
        <v>3</v>
      </c>
      <c r="E30" s="85" t="s">
        <v>682</v>
      </c>
      <c r="F30" s="84" t="s">
        <v>17</v>
      </c>
      <c r="G30" s="83" t="s">
        <v>561</v>
      </c>
      <c r="H30" s="83" t="s">
        <v>923</v>
      </c>
      <c r="I30" s="190">
        <v>183.5</v>
      </c>
      <c r="J30" s="191">
        <f t="shared" si="9"/>
        <v>61.166666666666664</v>
      </c>
      <c r="K30" s="184">
        <f t="shared" si="1"/>
        <v>20</v>
      </c>
      <c r="L30" s="190">
        <v>192.5</v>
      </c>
      <c r="M30" s="191">
        <f t="shared" si="10"/>
        <v>64.166666666666671</v>
      </c>
      <c r="N30" s="184">
        <f t="shared" si="3"/>
        <v>18</v>
      </c>
      <c r="O30" s="190">
        <v>190.5</v>
      </c>
      <c r="P30" s="191">
        <f t="shared" si="11"/>
        <v>63.5</v>
      </c>
      <c r="Q30" s="184">
        <f t="shared" si="5"/>
        <v>17</v>
      </c>
      <c r="R30" s="184"/>
      <c r="S30" s="184"/>
      <c r="T30" s="190">
        <f t="shared" si="6"/>
        <v>566.5</v>
      </c>
      <c r="U30" s="191">
        <f t="shared" si="7"/>
        <v>62.94444444444445</v>
      </c>
      <c r="V30" s="184">
        <v>3</v>
      </c>
    </row>
    <row r="31" spans="1:22" s="125" customFormat="1" ht="42" customHeight="1" x14ac:dyDescent="0.25">
      <c r="A31" s="184">
        <f t="shared" si="8"/>
        <v>21</v>
      </c>
      <c r="B31" s="211" t="s">
        <v>722</v>
      </c>
      <c r="C31" s="161" t="s">
        <v>374</v>
      </c>
      <c r="D31" s="162" t="s">
        <v>7</v>
      </c>
      <c r="E31" s="85" t="s">
        <v>723</v>
      </c>
      <c r="F31" s="84" t="s">
        <v>271</v>
      </c>
      <c r="G31" s="83" t="s">
        <v>102</v>
      </c>
      <c r="H31" s="83" t="s">
        <v>581</v>
      </c>
      <c r="I31" s="190">
        <v>187</v>
      </c>
      <c r="J31" s="191">
        <f t="shared" si="9"/>
        <v>62.333333333333336</v>
      </c>
      <c r="K31" s="184">
        <f t="shared" si="1"/>
        <v>17</v>
      </c>
      <c r="L31" s="190">
        <v>185.5</v>
      </c>
      <c r="M31" s="191">
        <f t="shared" si="10"/>
        <v>61.833333333333336</v>
      </c>
      <c r="N31" s="184">
        <f t="shared" si="3"/>
        <v>24</v>
      </c>
      <c r="O31" s="190">
        <v>191.5</v>
      </c>
      <c r="P31" s="191">
        <f t="shared" si="11"/>
        <v>63.833333333333336</v>
      </c>
      <c r="Q31" s="184">
        <f t="shared" si="5"/>
        <v>16</v>
      </c>
      <c r="R31" s="184"/>
      <c r="S31" s="184"/>
      <c r="T31" s="190">
        <f t="shared" si="6"/>
        <v>564</v>
      </c>
      <c r="U31" s="191">
        <f t="shared" si="7"/>
        <v>62.666666666666664</v>
      </c>
      <c r="V31" s="184">
        <v>3</v>
      </c>
    </row>
    <row r="32" spans="1:22" s="125" customFormat="1" ht="42" customHeight="1" x14ac:dyDescent="0.25">
      <c r="A32" s="184">
        <f t="shared" si="8"/>
        <v>22</v>
      </c>
      <c r="B32" s="211" t="s">
        <v>721</v>
      </c>
      <c r="C32" s="161" t="s">
        <v>369</v>
      </c>
      <c r="D32" s="162" t="s">
        <v>7</v>
      </c>
      <c r="E32" s="81" t="s">
        <v>674</v>
      </c>
      <c r="F32" s="84" t="s">
        <v>371</v>
      </c>
      <c r="G32" s="83" t="s">
        <v>372</v>
      </c>
      <c r="H32" s="83" t="s">
        <v>581</v>
      </c>
      <c r="I32" s="190">
        <v>182.5</v>
      </c>
      <c r="J32" s="191">
        <f t="shared" si="9"/>
        <v>60.833333333333336</v>
      </c>
      <c r="K32" s="184">
        <f t="shared" si="1"/>
        <v>21</v>
      </c>
      <c r="L32" s="190">
        <v>189.5</v>
      </c>
      <c r="M32" s="191">
        <f t="shared" si="10"/>
        <v>63.166666666666664</v>
      </c>
      <c r="N32" s="184">
        <f t="shared" si="3"/>
        <v>21</v>
      </c>
      <c r="O32" s="190">
        <v>187.5</v>
      </c>
      <c r="P32" s="191">
        <f t="shared" si="11"/>
        <v>62.5</v>
      </c>
      <c r="Q32" s="184">
        <f t="shared" si="5"/>
        <v>22</v>
      </c>
      <c r="R32" s="184"/>
      <c r="S32" s="184"/>
      <c r="T32" s="190">
        <f t="shared" si="6"/>
        <v>559.5</v>
      </c>
      <c r="U32" s="191">
        <f t="shared" si="7"/>
        <v>62.166666666666664</v>
      </c>
      <c r="V32" s="184">
        <v>3</v>
      </c>
    </row>
    <row r="33" spans="1:22" s="125" customFormat="1" ht="42" customHeight="1" x14ac:dyDescent="0.25">
      <c r="A33" s="184">
        <f t="shared" si="8"/>
        <v>23</v>
      </c>
      <c r="B33" s="160" t="s">
        <v>745</v>
      </c>
      <c r="C33" s="161" t="s">
        <v>38</v>
      </c>
      <c r="D33" s="162">
        <v>3</v>
      </c>
      <c r="E33" s="85" t="s">
        <v>682</v>
      </c>
      <c r="F33" s="84" t="s">
        <v>17</v>
      </c>
      <c r="G33" s="83" t="s">
        <v>561</v>
      </c>
      <c r="H33" s="83" t="s">
        <v>923</v>
      </c>
      <c r="I33" s="190">
        <v>179.5</v>
      </c>
      <c r="J33" s="191">
        <f t="shared" si="9"/>
        <v>59.833333333333336</v>
      </c>
      <c r="K33" s="184">
        <f t="shared" si="1"/>
        <v>24</v>
      </c>
      <c r="L33" s="190">
        <v>188.5</v>
      </c>
      <c r="M33" s="191">
        <f t="shared" si="10"/>
        <v>62.833333333333336</v>
      </c>
      <c r="N33" s="184">
        <f t="shared" si="3"/>
        <v>22</v>
      </c>
      <c r="O33" s="190">
        <v>189</v>
      </c>
      <c r="P33" s="191">
        <f t="shared" si="11"/>
        <v>63</v>
      </c>
      <c r="Q33" s="184">
        <f t="shared" si="5"/>
        <v>20</v>
      </c>
      <c r="R33" s="184"/>
      <c r="S33" s="184"/>
      <c r="T33" s="190">
        <f t="shared" si="6"/>
        <v>557</v>
      </c>
      <c r="U33" s="191">
        <f t="shared" si="7"/>
        <v>61.888888888888893</v>
      </c>
      <c r="V33" s="184">
        <v>3</v>
      </c>
    </row>
    <row r="34" spans="1:22" s="125" customFormat="1" ht="42" customHeight="1" x14ac:dyDescent="0.25">
      <c r="A34" s="184">
        <f t="shared" si="8"/>
        <v>24</v>
      </c>
      <c r="B34" s="211" t="s">
        <v>738</v>
      </c>
      <c r="C34" s="161" t="s">
        <v>274</v>
      </c>
      <c r="D34" s="212" t="s">
        <v>6</v>
      </c>
      <c r="E34" s="85" t="s">
        <v>739</v>
      </c>
      <c r="F34" s="84" t="s">
        <v>276</v>
      </c>
      <c r="G34" s="83" t="s">
        <v>442</v>
      </c>
      <c r="H34" s="83" t="s">
        <v>655</v>
      </c>
      <c r="I34" s="190">
        <v>180</v>
      </c>
      <c r="J34" s="191">
        <f t="shared" si="9"/>
        <v>60</v>
      </c>
      <c r="K34" s="184">
        <f t="shared" si="1"/>
        <v>23</v>
      </c>
      <c r="L34" s="190">
        <v>186</v>
      </c>
      <c r="M34" s="191">
        <f t="shared" si="10"/>
        <v>62</v>
      </c>
      <c r="N34" s="184">
        <f t="shared" si="3"/>
        <v>23</v>
      </c>
      <c r="O34" s="190">
        <v>183.5</v>
      </c>
      <c r="P34" s="191">
        <f t="shared" si="11"/>
        <v>61.166666666666664</v>
      </c>
      <c r="Q34" s="184">
        <f t="shared" si="5"/>
        <v>24</v>
      </c>
      <c r="R34" s="184"/>
      <c r="S34" s="184"/>
      <c r="T34" s="190">
        <f t="shared" si="6"/>
        <v>549.5</v>
      </c>
      <c r="U34" s="191">
        <f t="shared" si="7"/>
        <v>61.05555555555555</v>
      </c>
      <c r="V34" s="184">
        <v>3</v>
      </c>
    </row>
    <row r="35" spans="1:22" s="125" customFormat="1" ht="42" customHeight="1" x14ac:dyDescent="0.25">
      <c r="A35" s="184">
        <f t="shared" si="8"/>
        <v>25</v>
      </c>
      <c r="B35" s="211" t="s">
        <v>740</v>
      </c>
      <c r="C35" s="161" t="s">
        <v>11</v>
      </c>
      <c r="D35" s="139" t="s">
        <v>6</v>
      </c>
      <c r="E35" s="85" t="s">
        <v>741</v>
      </c>
      <c r="F35" s="84" t="s">
        <v>445</v>
      </c>
      <c r="G35" s="83" t="s">
        <v>446</v>
      </c>
      <c r="H35" s="83" t="s">
        <v>655</v>
      </c>
      <c r="I35" s="190">
        <v>156</v>
      </c>
      <c r="J35" s="191">
        <f>I35/3-0.5</f>
        <v>51.5</v>
      </c>
      <c r="K35" s="184">
        <f t="shared" si="1"/>
        <v>25</v>
      </c>
      <c r="L35" s="190">
        <v>172</v>
      </c>
      <c r="M35" s="191">
        <f>L35/3-0.5</f>
        <v>56.833333333333336</v>
      </c>
      <c r="N35" s="184">
        <f t="shared" si="3"/>
        <v>25</v>
      </c>
      <c r="O35" s="190">
        <v>184</v>
      </c>
      <c r="P35" s="191">
        <f>O35/3-0.5</f>
        <v>60.833333333333336</v>
      </c>
      <c r="Q35" s="184">
        <f t="shared" si="5"/>
        <v>25</v>
      </c>
      <c r="R35" s="184">
        <v>1</v>
      </c>
      <c r="S35" s="184">
        <v>1</v>
      </c>
      <c r="T35" s="190">
        <f t="shared" si="6"/>
        <v>512</v>
      </c>
      <c r="U35" s="191">
        <f t="shared" si="7"/>
        <v>56.388888888888893</v>
      </c>
      <c r="V35" s="184"/>
    </row>
    <row r="37" spans="1:22" ht="26.25" customHeight="1" x14ac:dyDescent="0.25"/>
    <row r="38" spans="1:22" ht="27" customHeight="1" x14ac:dyDescent="0.3">
      <c r="A38" s="46"/>
      <c r="B38" s="46" t="s">
        <v>9</v>
      </c>
      <c r="C38" s="46"/>
      <c r="D38" s="46"/>
      <c r="E38" s="46"/>
      <c r="F38" s="46"/>
      <c r="G38" s="46"/>
      <c r="H38" s="46"/>
      <c r="I38" s="46"/>
      <c r="J38" s="46"/>
      <c r="K38" s="46"/>
      <c r="L38" s="380" t="s">
        <v>548</v>
      </c>
      <c r="M38" s="380"/>
      <c r="N38" s="380"/>
      <c r="O38" s="380"/>
      <c r="P38" s="380"/>
      <c r="Q38" s="380"/>
      <c r="R38" s="380"/>
      <c r="S38" s="380"/>
      <c r="T38" s="380"/>
      <c r="U38" s="380"/>
    </row>
    <row r="39" spans="1:22" ht="28.5" customHeight="1" x14ac:dyDescent="0.3">
      <c r="A39" s="46"/>
      <c r="B39" s="46" t="s">
        <v>10</v>
      </c>
      <c r="C39" s="46"/>
      <c r="D39" s="46"/>
      <c r="E39" s="46"/>
      <c r="F39" s="46"/>
      <c r="G39" s="46"/>
      <c r="H39" s="46"/>
      <c r="I39" s="46"/>
      <c r="J39" s="46"/>
      <c r="K39" s="46"/>
      <c r="L39" s="380" t="s">
        <v>566</v>
      </c>
      <c r="M39" s="380"/>
      <c r="N39" s="380"/>
      <c r="O39" s="380"/>
      <c r="P39" s="380"/>
      <c r="Q39" s="380"/>
      <c r="R39" s="380"/>
      <c r="S39" s="380"/>
      <c r="T39" s="380"/>
      <c r="U39" s="380"/>
    </row>
  </sheetData>
  <sortState ref="A11:XFD14">
    <sortCondition ref="A11"/>
  </sortState>
  <mergeCells count="26">
    <mergeCell ref="V9:V10"/>
    <mergeCell ref="L38:U38"/>
    <mergeCell ref="L39:U39"/>
    <mergeCell ref="I9:K9"/>
    <mergeCell ref="L9:N9"/>
    <mergeCell ref="O9:Q9"/>
    <mergeCell ref="R9:R10"/>
    <mergeCell ref="S9:S1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opLeftCell="A21" zoomScale="80" zoomScaleNormal="80" workbookViewId="0">
      <selection activeCell="V26" sqref="V26"/>
    </sheetView>
  </sheetViews>
  <sheetFormatPr defaultRowHeight="15" x14ac:dyDescent="0.25"/>
  <cols>
    <col min="1" max="1" width="5" style="9" customWidth="1"/>
    <col min="2" max="2" width="26" style="9" customWidth="1"/>
    <col min="3" max="3" width="4.5703125" style="9" hidden="1" customWidth="1"/>
    <col min="4" max="4" width="6.28515625" style="9" customWidth="1"/>
    <col min="5" max="5" width="56.28515625" style="9" customWidth="1"/>
    <col min="6" max="6" width="4" style="9" hidden="1" customWidth="1"/>
    <col min="7" max="7" width="14.85546875" style="9" hidden="1" customWidth="1"/>
    <col min="8" max="8" width="34.28515625" style="9" customWidth="1"/>
    <col min="9" max="9" width="6.7109375" style="9" customWidth="1"/>
    <col min="10" max="10" width="9.7109375" style="9" customWidth="1"/>
    <col min="11" max="11" width="3.42578125" style="9" customWidth="1"/>
    <col min="12" max="12" width="7.140625" style="9" customWidth="1"/>
    <col min="13" max="13" width="9.7109375" style="9" customWidth="1"/>
    <col min="14" max="14" width="3.42578125" style="9" customWidth="1"/>
    <col min="15" max="15" width="7.7109375" style="9" customWidth="1"/>
    <col min="16" max="16" width="9.7109375" style="9" customWidth="1"/>
    <col min="17" max="19" width="3.42578125" style="9" customWidth="1"/>
    <col min="20" max="20" width="7.42578125" style="9" customWidth="1"/>
    <col min="21" max="21" width="9.7109375" style="9" customWidth="1"/>
    <col min="22" max="22" width="7" style="9" customWidth="1"/>
    <col min="23" max="16384" width="9.140625" style="9"/>
  </cols>
  <sheetData>
    <row r="1" spans="1:26" ht="24.75" x14ac:dyDescent="0.25">
      <c r="A1" s="386" t="s">
        <v>766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79"/>
      <c r="W1" s="79"/>
      <c r="X1" s="79"/>
      <c r="Y1" s="79"/>
      <c r="Z1" s="79"/>
    </row>
    <row r="2" spans="1:26" ht="18" x14ac:dyDescent="0.25">
      <c r="A2" s="369" t="s">
        <v>747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79"/>
      <c r="W2" s="79"/>
      <c r="X2" s="79"/>
      <c r="Y2" s="79"/>
      <c r="Z2" s="79"/>
    </row>
    <row r="3" spans="1:26" ht="18" x14ac:dyDescent="0.25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79"/>
      <c r="W3" s="79"/>
      <c r="X3" s="79"/>
      <c r="Y3" s="79"/>
      <c r="Z3" s="79"/>
    </row>
    <row r="4" spans="1:26" s="46" customFormat="1" ht="15" customHeight="1" x14ac:dyDescent="0.3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</row>
    <row r="5" spans="1:26" s="46" customFormat="1" ht="18.75" x14ac:dyDescent="0.3">
      <c r="A5" s="387" t="s">
        <v>50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</row>
    <row r="6" spans="1:26" s="46" customFormat="1" ht="18.75" x14ac:dyDescent="0.3">
      <c r="A6" s="388" t="s">
        <v>543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6" s="51" customFormat="1" ht="18.75" x14ac:dyDescent="0.25">
      <c r="A7" s="389" t="s">
        <v>748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</row>
    <row r="8" spans="1:26" s="78" customFormat="1" ht="24.75" customHeight="1" x14ac:dyDescent="0.25">
      <c r="A8" s="179" t="s">
        <v>221</v>
      </c>
      <c r="B8" s="179"/>
      <c r="C8" s="180"/>
      <c r="D8" s="31"/>
      <c r="E8" s="31"/>
      <c r="F8" s="31"/>
      <c r="G8" s="31"/>
      <c r="H8" s="30"/>
      <c r="T8" s="390" t="s">
        <v>664</v>
      </c>
      <c r="U8" s="390"/>
    </row>
    <row r="9" spans="1:26" s="125" customFormat="1" ht="15.75" x14ac:dyDescent="0.25">
      <c r="A9" s="412" t="s">
        <v>42</v>
      </c>
      <c r="B9" s="414" t="s">
        <v>626</v>
      </c>
      <c r="C9" s="414" t="s">
        <v>51</v>
      </c>
      <c r="D9" s="412" t="s">
        <v>3</v>
      </c>
      <c r="E9" s="414" t="s">
        <v>627</v>
      </c>
      <c r="F9" s="414" t="s">
        <v>51</v>
      </c>
      <c r="G9" s="414" t="s">
        <v>5</v>
      </c>
      <c r="H9" s="414" t="s">
        <v>22</v>
      </c>
      <c r="I9" s="420" t="s">
        <v>69</v>
      </c>
      <c r="J9" s="420"/>
      <c r="K9" s="420"/>
      <c r="L9" s="420" t="s">
        <v>49</v>
      </c>
      <c r="M9" s="420"/>
      <c r="N9" s="420"/>
      <c r="O9" s="420" t="s">
        <v>48</v>
      </c>
      <c r="P9" s="420"/>
      <c r="Q9" s="420"/>
      <c r="R9" s="421" t="s">
        <v>52</v>
      </c>
      <c r="S9" s="421" t="s">
        <v>47</v>
      </c>
      <c r="T9" s="412" t="s">
        <v>46</v>
      </c>
      <c r="U9" s="416" t="s">
        <v>45</v>
      </c>
      <c r="V9" s="418" t="s">
        <v>53</v>
      </c>
    </row>
    <row r="10" spans="1:26" s="125" customFormat="1" ht="49.5" customHeight="1" x14ac:dyDescent="0.25">
      <c r="A10" s="413"/>
      <c r="B10" s="415"/>
      <c r="C10" s="415"/>
      <c r="D10" s="413"/>
      <c r="E10" s="415"/>
      <c r="F10" s="415"/>
      <c r="G10" s="415"/>
      <c r="H10" s="415"/>
      <c r="I10" s="181" t="s">
        <v>44</v>
      </c>
      <c r="J10" s="182" t="s">
        <v>43</v>
      </c>
      <c r="K10" s="183" t="s">
        <v>42</v>
      </c>
      <c r="L10" s="181" t="s">
        <v>44</v>
      </c>
      <c r="M10" s="182" t="s">
        <v>43</v>
      </c>
      <c r="N10" s="183" t="s">
        <v>42</v>
      </c>
      <c r="O10" s="181" t="s">
        <v>44</v>
      </c>
      <c r="P10" s="182" t="s">
        <v>43</v>
      </c>
      <c r="Q10" s="183" t="s">
        <v>42</v>
      </c>
      <c r="R10" s="422"/>
      <c r="S10" s="422"/>
      <c r="T10" s="413"/>
      <c r="U10" s="417"/>
      <c r="V10" s="419"/>
    </row>
    <row r="11" spans="1:26" s="125" customFormat="1" ht="61.5" customHeight="1" x14ac:dyDescent="0.25">
      <c r="A11" s="184">
        <f>RANK(U11,U$11:U$25,0)</f>
        <v>1</v>
      </c>
      <c r="B11" s="85" t="s">
        <v>719</v>
      </c>
      <c r="C11" s="84" t="s">
        <v>351</v>
      </c>
      <c r="D11" s="83">
        <v>1</v>
      </c>
      <c r="E11" s="85" t="s">
        <v>746</v>
      </c>
      <c r="F11" s="84" t="s">
        <v>360</v>
      </c>
      <c r="G11" s="83" t="s">
        <v>362</v>
      </c>
      <c r="H11" s="83" t="s">
        <v>654</v>
      </c>
      <c r="I11" s="190">
        <v>206.5</v>
      </c>
      <c r="J11" s="191">
        <f t="shared" ref="J11:J18" si="0">I11/3</f>
        <v>68.833333333333329</v>
      </c>
      <c r="K11" s="184">
        <f t="shared" ref="K11:K25" si="1">RANK(J11,J$11:J$25,0)</f>
        <v>1</v>
      </c>
      <c r="L11" s="190">
        <v>207.5</v>
      </c>
      <c r="M11" s="191">
        <f t="shared" ref="M11:M18" si="2">L11/3</f>
        <v>69.166666666666671</v>
      </c>
      <c r="N11" s="184">
        <f t="shared" ref="N11:N25" si="3">RANK(M11,M$11:M$25,0)</f>
        <v>1</v>
      </c>
      <c r="O11" s="190">
        <v>203</v>
      </c>
      <c r="P11" s="191">
        <f t="shared" ref="P11:P18" si="4">O11/3</f>
        <v>67.666666666666671</v>
      </c>
      <c r="Q11" s="184">
        <f t="shared" ref="Q11:Q25" si="5">RANK(P11,P$11:P$25,0)</f>
        <v>1</v>
      </c>
      <c r="R11" s="184"/>
      <c r="S11" s="184"/>
      <c r="T11" s="190">
        <f t="shared" ref="T11:T25" si="6">L11+O11+I11</f>
        <v>617</v>
      </c>
      <c r="U11" s="191">
        <f t="shared" ref="U11:U25" si="7">(M11+P11+J11)/3</f>
        <v>68.555555555555557</v>
      </c>
      <c r="V11" s="184" t="s">
        <v>25</v>
      </c>
    </row>
    <row r="12" spans="1:26" s="125" customFormat="1" ht="61.5" customHeight="1" x14ac:dyDescent="0.25">
      <c r="A12" s="184">
        <f>RANK(U12,U$11:U$25,0)</f>
        <v>2</v>
      </c>
      <c r="B12" s="81" t="s">
        <v>732</v>
      </c>
      <c r="C12" s="159" t="s">
        <v>311</v>
      </c>
      <c r="D12" s="137" t="s">
        <v>25</v>
      </c>
      <c r="E12" s="85" t="s">
        <v>733</v>
      </c>
      <c r="F12" s="159" t="s">
        <v>299</v>
      </c>
      <c r="G12" s="137" t="s">
        <v>296</v>
      </c>
      <c r="H12" s="83" t="s">
        <v>583</v>
      </c>
      <c r="I12" s="190">
        <v>198.5</v>
      </c>
      <c r="J12" s="191">
        <f t="shared" si="0"/>
        <v>66.166666666666671</v>
      </c>
      <c r="K12" s="184">
        <f t="shared" si="1"/>
        <v>5</v>
      </c>
      <c r="L12" s="190">
        <v>204.5</v>
      </c>
      <c r="M12" s="191">
        <f t="shared" si="2"/>
        <v>68.166666666666671</v>
      </c>
      <c r="N12" s="184">
        <f t="shared" si="3"/>
        <v>2</v>
      </c>
      <c r="O12" s="190">
        <v>198.5</v>
      </c>
      <c r="P12" s="191">
        <f t="shared" si="4"/>
        <v>66.166666666666671</v>
      </c>
      <c r="Q12" s="184">
        <f t="shared" si="5"/>
        <v>3</v>
      </c>
      <c r="R12" s="184"/>
      <c r="S12" s="184"/>
      <c r="T12" s="190">
        <f t="shared" si="6"/>
        <v>601.5</v>
      </c>
      <c r="U12" s="191">
        <f t="shared" si="7"/>
        <v>66.833333333333329</v>
      </c>
      <c r="V12" s="184">
        <v>1</v>
      </c>
    </row>
    <row r="13" spans="1:26" s="125" customFormat="1" ht="61.5" customHeight="1" x14ac:dyDescent="0.25">
      <c r="A13" s="184">
        <v>3</v>
      </c>
      <c r="B13" s="208" t="s">
        <v>728</v>
      </c>
      <c r="C13" s="84" t="s">
        <v>495</v>
      </c>
      <c r="D13" s="83" t="s">
        <v>6</v>
      </c>
      <c r="E13" s="85" t="s">
        <v>729</v>
      </c>
      <c r="F13" s="84" t="s">
        <v>587</v>
      </c>
      <c r="G13" s="83" t="s">
        <v>588</v>
      </c>
      <c r="H13" s="83" t="s">
        <v>553</v>
      </c>
      <c r="I13" s="190">
        <v>199</v>
      </c>
      <c r="J13" s="191">
        <f t="shared" si="0"/>
        <v>66.333333333333329</v>
      </c>
      <c r="K13" s="184">
        <f t="shared" si="1"/>
        <v>2</v>
      </c>
      <c r="L13" s="190">
        <v>202</v>
      </c>
      <c r="M13" s="191">
        <f t="shared" si="2"/>
        <v>67.333333333333329</v>
      </c>
      <c r="N13" s="184">
        <f t="shared" si="3"/>
        <v>5</v>
      </c>
      <c r="O13" s="190">
        <v>198</v>
      </c>
      <c r="P13" s="191">
        <f t="shared" si="4"/>
        <v>66</v>
      </c>
      <c r="Q13" s="184">
        <f t="shared" si="5"/>
        <v>5</v>
      </c>
      <c r="R13" s="184"/>
      <c r="S13" s="184"/>
      <c r="T13" s="190">
        <f t="shared" si="6"/>
        <v>599</v>
      </c>
      <c r="U13" s="191">
        <f t="shared" si="7"/>
        <v>66.555555555555543</v>
      </c>
      <c r="V13" s="184">
        <v>1</v>
      </c>
    </row>
    <row r="14" spans="1:26" s="125" customFormat="1" ht="61.5" customHeight="1" x14ac:dyDescent="0.25">
      <c r="A14" s="184">
        <v>4</v>
      </c>
      <c r="B14" s="81" t="s">
        <v>226</v>
      </c>
      <c r="C14" s="84" t="s">
        <v>68</v>
      </c>
      <c r="D14" s="83" t="s">
        <v>7</v>
      </c>
      <c r="E14" s="85" t="s">
        <v>227</v>
      </c>
      <c r="F14" s="84" t="s">
        <v>66</v>
      </c>
      <c r="G14" s="83" t="s">
        <v>67</v>
      </c>
      <c r="H14" s="83" t="s">
        <v>655</v>
      </c>
      <c r="I14" s="190">
        <v>197.5</v>
      </c>
      <c r="J14" s="191">
        <f t="shared" si="0"/>
        <v>65.833333333333329</v>
      </c>
      <c r="K14" s="184">
        <f t="shared" si="1"/>
        <v>7</v>
      </c>
      <c r="L14" s="190">
        <v>204.5</v>
      </c>
      <c r="M14" s="191">
        <f t="shared" si="2"/>
        <v>68.166666666666671</v>
      </c>
      <c r="N14" s="184">
        <f t="shared" si="3"/>
        <v>2</v>
      </c>
      <c r="O14" s="190">
        <v>197</v>
      </c>
      <c r="P14" s="191">
        <f t="shared" si="4"/>
        <v>65.666666666666671</v>
      </c>
      <c r="Q14" s="184">
        <f t="shared" si="5"/>
        <v>9</v>
      </c>
      <c r="R14" s="184"/>
      <c r="S14" s="184"/>
      <c r="T14" s="190">
        <f t="shared" si="6"/>
        <v>599</v>
      </c>
      <c r="U14" s="191">
        <f t="shared" si="7"/>
        <v>66.555555555555557</v>
      </c>
      <c r="V14" s="184">
        <v>1</v>
      </c>
    </row>
    <row r="15" spans="1:26" s="125" customFormat="1" ht="61.5" customHeight="1" x14ac:dyDescent="0.25">
      <c r="A15" s="184">
        <f t="shared" ref="A15:A25" si="8">RANK(U15,U$11:U$25,0)</f>
        <v>5</v>
      </c>
      <c r="B15" s="81" t="s">
        <v>735</v>
      </c>
      <c r="C15" s="84" t="s">
        <v>283</v>
      </c>
      <c r="D15" s="83">
        <v>3</v>
      </c>
      <c r="E15" s="81" t="s">
        <v>736</v>
      </c>
      <c r="F15" s="84" t="s">
        <v>255</v>
      </c>
      <c r="G15" s="83" t="s">
        <v>288</v>
      </c>
      <c r="H15" s="83" t="s">
        <v>653</v>
      </c>
      <c r="I15" s="190">
        <v>194.5</v>
      </c>
      <c r="J15" s="191">
        <f t="shared" si="0"/>
        <v>64.833333333333329</v>
      </c>
      <c r="K15" s="184">
        <f t="shared" si="1"/>
        <v>11</v>
      </c>
      <c r="L15" s="190">
        <v>203</v>
      </c>
      <c r="M15" s="191">
        <f t="shared" si="2"/>
        <v>67.666666666666671</v>
      </c>
      <c r="N15" s="184">
        <f t="shared" si="3"/>
        <v>4</v>
      </c>
      <c r="O15" s="190">
        <v>201</v>
      </c>
      <c r="P15" s="191">
        <f t="shared" si="4"/>
        <v>67</v>
      </c>
      <c r="Q15" s="184">
        <f t="shared" si="5"/>
        <v>2</v>
      </c>
      <c r="R15" s="184"/>
      <c r="S15" s="184"/>
      <c r="T15" s="190">
        <f t="shared" si="6"/>
        <v>598.5</v>
      </c>
      <c r="U15" s="191">
        <f t="shared" si="7"/>
        <v>66.5</v>
      </c>
      <c r="V15" s="184">
        <v>1</v>
      </c>
    </row>
    <row r="16" spans="1:26" s="125" customFormat="1" ht="61.5" customHeight="1" x14ac:dyDescent="0.25">
      <c r="A16" s="184">
        <f t="shared" si="8"/>
        <v>6</v>
      </c>
      <c r="B16" s="136" t="s">
        <v>731</v>
      </c>
      <c r="C16" s="84" t="s">
        <v>309</v>
      </c>
      <c r="D16" s="83"/>
      <c r="E16" s="85" t="s">
        <v>764</v>
      </c>
      <c r="F16" s="84" t="s">
        <v>318</v>
      </c>
      <c r="G16" s="83" t="s">
        <v>306</v>
      </c>
      <c r="H16" s="83" t="s">
        <v>653</v>
      </c>
      <c r="I16" s="190">
        <v>199</v>
      </c>
      <c r="J16" s="191">
        <f t="shared" si="0"/>
        <v>66.333333333333329</v>
      </c>
      <c r="K16" s="184">
        <f t="shared" si="1"/>
        <v>2</v>
      </c>
      <c r="L16" s="190">
        <v>198.5</v>
      </c>
      <c r="M16" s="191">
        <f t="shared" si="2"/>
        <v>66.166666666666671</v>
      </c>
      <c r="N16" s="184">
        <f t="shared" si="3"/>
        <v>6</v>
      </c>
      <c r="O16" s="190">
        <v>198</v>
      </c>
      <c r="P16" s="191">
        <f t="shared" si="4"/>
        <v>66</v>
      </c>
      <c r="Q16" s="184">
        <f t="shared" si="5"/>
        <v>5</v>
      </c>
      <c r="R16" s="184"/>
      <c r="S16" s="184"/>
      <c r="T16" s="190">
        <f t="shared" si="6"/>
        <v>595.5</v>
      </c>
      <c r="U16" s="191">
        <f t="shared" si="7"/>
        <v>66.166666666666671</v>
      </c>
      <c r="V16" s="184">
        <v>1</v>
      </c>
    </row>
    <row r="17" spans="1:22" s="125" customFormat="1" ht="61.5" customHeight="1" x14ac:dyDescent="0.25">
      <c r="A17" s="184">
        <f t="shared" si="8"/>
        <v>7</v>
      </c>
      <c r="B17" s="85" t="s">
        <v>161</v>
      </c>
      <c r="C17" s="84" t="s">
        <v>32</v>
      </c>
      <c r="D17" s="83" t="s">
        <v>25</v>
      </c>
      <c r="E17" s="85" t="s">
        <v>734</v>
      </c>
      <c r="F17" s="84" t="s">
        <v>279</v>
      </c>
      <c r="G17" s="83" t="s">
        <v>16</v>
      </c>
      <c r="H17" s="83" t="s">
        <v>654</v>
      </c>
      <c r="I17" s="190">
        <v>199</v>
      </c>
      <c r="J17" s="191">
        <f t="shared" si="0"/>
        <v>66.333333333333329</v>
      </c>
      <c r="K17" s="184">
        <f t="shared" si="1"/>
        <v>2</v>
      </c>
      <c r="L17" s="190">
        <v>198</v>
      </c>
      <c r="M17" s="191">
        <f t="shared" si="2"/>
        <v>66</v>
      </c>
      <c r="N17" s="184">
        <f t="shared" si="3"/>
        <v>8</v>
      </c>
      <c r="O17" s="190">
        <v>197.5</v>
      </c>
      <c r="P17" s="191">
        <f t="shared" si="4"/>
        <v>65.833333333333329</v>
      </c>
      <c r="Q17" s="184">
        <f t="shared" si="5"/>
        <v>7</v>
      </c>
      <c r="R17" s="184"/>
      <c r="S17" s="184"/>
      <c r="T17" s="190">
        <f t="shared" si="6"/>
        <v>594.5</v>
      </c>
      <c r="U17" s="191">
        <f t="shared" si="7"/>
        <v>66.055555555555543</v>
      </c>
      <c r="V17" s="184">
        <v>1</v>
      </c>
    </row>
    <row r="18" spans="1:22" s="125" customFormat="1" ht="61.5" customHeight="1" x14ac:dyDescent="0.25">
      <c r="A18" s="184">
        <f t="shared" si="8"/>
        <v>8</v>
      </c>
      <c r="B18" s="81" t="s">
        <v>720</v>
      </c>
      <c r="C18" s="159" t="s">
        <v>11</v>
      </c>
      <c r="D18" s="137">
        <v>1</v>
      </c>
      <c r="E18" s="85" t="s">
        <v>763</v>
      </c>
      <c r="F18" s="159" t="s">
        <v>202</v>
      </c>
      <c r="G18" s="137" t="s">
        <v>200</v>
      </c>
      <c r="H18" s="83" t="s">
        <v>653</v>
      </c>
      <c r="I18" s="190">
        <v>197</v>
      </c>
      <c r="J18" s="191">
        <f t="shared" si="0"/>
        <v>65.666666666666671</v>
      </c>
      <c r="K18" s="184">
        <f t="shared" si="1"/>
        <v>8</v>
      </c>
      <c r="L18" s="190">
        <v>196.5</v>
      </c>
      <c r="M18" s="191">
        <f t="shared" si="2"/>
        <v>65.5</v>
      </c>
      <c r="N18" s="184">
        <f t="shared" si="3"/>
        <v>9</v>
      </c>
      <c r="O18" s="190">
        <v>198.5</v>
      </c>
      <c r="P18" s="191">
        <f t="shared" si="4"/>
        <v>66.166666666666671</v>
      </c>
      <c r="Q18" s="184">
        <f t="shared" si="5"/>
        <v>3</v>
      </c>
      <c r="R18" s="184"/>
      <c r="S18" s="184"/>
      <c r="T18" s="190">
        <f t="shared" si="6"/>
        <v>592</v>
      </c>
      <c r="U18" s="191">
        <f t="shared" si="7"/>
        <v>65.777777777777786</v>
      </c>
      <c r="V18" s="184">
        <v>1</v>
      </c>
    </row>
    <row r="19" spans="1:22" s="125" customFormat="1" ht="61.5" customHeight="1" x14ac:dyDescent="0.25">
      <c r="A19" s="184">
        <f t="shared" si="8"/>
        <v>9</v>
      </c>
      <c r="B19" s="81" t="s">
        <v>717</v>
      </c>
      <c r="C19" s="84" t="s">
        <v>508</v>
      </c>
      <c r="D19" s="83">
        <v>3</v>
      </c>
      <c r="E19" s="85" t="s">
        <v>718</v>
      </c>
      <c r="F19" s="84" t="s">
        <v>589</v>
      </c>
      <c r="G19" s="83" t="s">
        <v>561</v>
      </c>
      <c r="H19" s="83" t="s">
        <v>553</v>
      </c>
      <c r="I19" s="190">
        <v>199.5</v>
      </c>
      <c r="J19" s="191">
        <f>I19/3-0.5</f>
        <v>66</v>
      </c>
      <c r="K19" s="184">
        <f t="shared" si="1"/>
        <v>6</v>
      </c>
      <c r="L19" s="190">
        <v>194.5</v>
      </c>
      <c r="M19" s="191">
        <f>L19/3-0.5</f>
        <v>64.333333333333329</v>
      </c>
      <c r="N19" s="184">
        <f t="shared" si="3"/>
        <v>12</v>
      </c>
      <c r="O19" s="190">
        <v>199</v>
      </c>
      <c r="P19" s="191">
        <f>O19/3-0.5</f>
        <v>65.833333333333329</v>
      </c>
      <c r="Q19" s="184">
        <f t="shared" si="5"/>
        <v>7</v>
      </c>
      <c r="R19" s="184"/>
      <c r="S19" s="184">
        <v>1</v>
      </c>
      <c r="T19" s="190">
        <f t="shared" si="6"/>
        <v>593</v>
      </c>
      <c r="U19" s="191">
        <f t="shared" si="7"/>
        <v>65.388888888888886</v>
      </c>
      <c r="V19" s="184">
        <v>1</v>
      </c>
    </row>
    <row r="20" spans="1:22" s="125" customFormat="1" ht="61.5" customHeight="1" x14ac:dyDescent="0.25">
      <c r="A20" s="184">
        <f t="shared" si="8"/>
        <v>10</v>
      </c>
      <c r="B20" s="81" t="s">
        <v>234</v>
      </c>
      <c r="C20" s="82" t="s">
        <v>89</v>
      </c>
      <c r="D20" s="83">
        <v>1</v>
      </c>
      <c r="E20" s="158" t="s">
        <v>235</v>
      </c>
      <c r="F20" s="84" t="s">
        <v>90</v>
      </c>
      <c r="G20" s="83" t="s">
        <v>91</v>
      </c>
      <c r="H20" s="83" t="s">
        <v>923</v>
      </c>
      <c r="I20" s="190">
        <v>190</v>
      </c>
      <c r="J20" s="191">
        <f>I20/3-0.5</f>
        <v>62.833333333333336</v>
      </c>
      <c r="K20" s="184">
        <f t="shared" si="1"/>
        <v>13</v>
      </c>
      <c r="L20" s="190">
        <v>200</v>
      </c>
      <c r="M20" s="191">
        <f>L20/3-0.5</f>
        <v>66.166666666666671</v>
      </c>
      <c r="N20" s="184">
        <f t="shared" si="3"/>
        <v>6</v>
      </c>
      <c r="O20" s="190">
        <v>198.5</v>
      </c>
      <c r="P20" s="191">
        <f>O20/3-0.5</f>
        <v>65.666666666666671</v>
      </c>
      <c r="Q20" s="184">
        <f t="shared" si="5"/>
        <v>9</v>
      </c>
      <c r="R20" s="184"/>
      <c r="S20" s="184">
        <v>1</v>
      </c>
      <c r="T20" s="190">
        <f t="shared" si="6"/>
        <v>588.5</v>
      </c>
      <c r="U20" s="191">
        <f t="shared" si="7"/>
        <v>64.8888888888889</v>
      </c>
      <c r="V20" s="184">
        <v>2</v>
      </c>
    </row>
    <row r="21" spans="1:22" s="125" customFormat="1" ht="61.5" customHeight="1" x14ac:dyDescent="0.25">
      <c r="A21" s="184">
        <f t="shared" si="8"/>
        <v>11</v>
      </c>
      <c r="B21" s="85" t="s">
        <v>719</v>
      </c>
      <c r="C21" s="84" t="s">
        <v>351</v>
      </c>
      <c r="D21" s="83">
        <v>1</v>
      </c>
      <c r="E21" s="85" t="s">
        <v>692</v>
      </c>
      <c r="F21" s="84" t="s">
        <v>361</v>
      </c>
      <c r="G21" s="83" t="s">
        <v>16</v>
      </c>
      <c r="H21" s="83" t="s">
        <v>654</v>
      </c>
      <c r="I21" s="190">
        <v>197</v>
      </c>
      <c r="J21" s="191">
        <f>I21/3</f>
        <v>65.666666666666671</v>
      </c>
      <c r="K21" s="184">
        <f t="shared" si="1"/>
        <v>8</v>
      </c>
      <c r="L21" s="190">
        <v>194.5</v>
      </c>
      <c r="M21" s="191">
        <f>L21/3</f>
        <v>64.833333333333329</v>
      </c>
      <c r="N21" s="184">
        <f t="shared" si="3"/>
        <v>11</v>
      </c>
      <c r="O21" s="190">
        <v>188.5</v>
      </c>
      <c r="P21" s="191">
        <f>O21/3</f>
        <v>62.833333333333336</v>
      </c>
      <c r="Q21" s="184">
        <f t="shared" si="5"/>
        <v>14</v>
      </c>
      <c r="R21" s="184">
        <v>1</v>
      </c>
      <c r="S21" s="184"/>
      <c r="T21" s="190">
        <f t="shared" si="6"/>
        <v>580</v>
      </c>
      <c r="U21" s="191">
        <f t="shared" si="7"/>
        <v>64.444444444444443</v>
      </c>
      <c r="V21" s="184">
        <v>2</v>
      </c>
    </row>
    <row r="22" spans="1:22" s="125" customFormat="1" ht="61.5" customHeight="1" x14ac:dyDescent="0.25">
      <c r="A22" s="184">
        <f t="shared" si="8"/>
        <v>12</v>
      </c>
      <c r="B22" s="160" t="s">
        <v>742</v>
      </c>
      <c r="C22" s="161" t="s">
        <v>11</v>
      </c>
      <c r="D22" s="162" t="s">
        <v>6</v>
      </c>
      <c r="E22" s="85" t="s">
        <v>743</v>
      </c>
      <c r="F22" s="84" t="s">
        <v>435</v>
      </c>
      <c r="G22" s="83" t="s">
        <v>288</v>
      </c>
      <c r="H22" s="83" t="s">
        <v>653</v>
      </c>
      <c r="I22" s="190">
        <v>188.5</v>
      </c>
      <c r="J22" s="191">
        <f>I22/3</f>
        <v>62.833333333333336</v>
      </c>
      <c r="K22" s="184">
        <f t="shared" si="1"/>
        <v>13</v>
      </c>
      <c r="L22" s="190">
        <v>195</v>
      </c>
      <c r="M22" s="191">
        <f>L22/3</f>
        <v>65</v>
      </c>
      <c r="N22" s="184">
        <f t="shared" si="3"/>
        <v>10</v>
      </c>
      <c r="O22" s="190">
        <v>195.5</v>
      </c>
      <c r="P22" s="191">
        <f>O22/3</f>
        <v>65.166666666666671</v>
      </c>
      <c r="Q22" s="184">
        <f t="shared" si="5"/>
        <v>11</v>
      </c>
      <c r="R22" s="184"/>
      <c r="S22" s="184"/>
      <c r="T22" s="190">
        <f t="shared" si="6"/>
        <v>579</v>
      </c>
      <c r="U22" s="191">
        <f t="shared" si="7"/>
        <v>64.333333333333343</v>
      </c>
      <c r="V22" s="184">
        <v>2</v>
      </c>
    </row>
    <row r="23" spans="1:22" s="125" customFormat="1" ht="61.5" customHeight="1" x14ac:dyDescent="0.25">
      <c r="A23" s="184">
        <f t="shared" si="8"/>
        <v>13</v>
      </c>
      <c r="B23" s="81" t="s">
        <v>230</v>
      </c>
      <c r="C23" s="138">
        <v>47404</v>
      </c>
      <c r="D23" s="139">
        <v>2</v>
      </c>
      <c r="E23" s="81" t="s">
        <v>162</v>
      </c>
      <c r="F23" s="84" t="s">
        <v>151</v>
      </c>
      <c r="G23" s="83" t="s">
        <v>178</v>
      </c>
      <c r="H23" s="83" t="s">
        <v>553</v>
      </c>
      <c r="I23" s="190">
        <v>195.5</v>
      </c>
      <c r="J23" s="191">
        <f>I23/3</f>
        <v>65.166666666666671</v>
      </c>
      <c r="K23" s="184">
        <f t="shared" si="1"/>
        <v>10</v>
      </c>
      <c r="L23" s="190">
        <v>193</v>
      </c>
      <c r="M23" s="191">
        <f>L23/3</f>
        <v>64.333333333333329</v>
      </c>
      <c r="N23" s="184">
        <f t="shared" si="3"/>
        <v>12</v>
      </c>
      <c r="O23" s="190">
        <v>190.5</v>
      </c>
      <c r="P23" s="191">
        <f>O23/3</f>
        <v>63.5</v>
      </c>
      <c r="Q23" s="184">
        <f t="shared" si="5"/>
        <v>13</v>
      </c>
      <c r="R23" s="184"/>
      <c r="S23" s="184"/>
      <c r="T23" s="190">
        <f t="shared" si="6"/>
        <v>579</v>
      </c>
      <c r="U23" s="191">
        <f t="shared" si="7"/>
        <v>64.333333333333329</v>
      </c>
      <c r="V23" s="184">
        <v>2</v>
      </c>
    </row>
    <row r="24" spans="1:22" s="125" customFormat="1" ht="61.5" customHeight="1" x14ac:dyDescent="0.25">
      <c r="A24" s="184">
        <f t="shared" si="8"/>
        <v>14</v>
      </c>
      <c r="B24" s="81" t="s">
        <v>744</v>
      </c>
      <c r="C24" s="84" t="s">
        <v>510</v>
      </c>
      <c r="D24" s="83" t="s">
        <v>25</v>
      </c>
      <c r="E24" s="85" t="s">
        <v>729</v>
      </c>
      <c r="F24" s="84" t="s">
        <v>587</v>
      </c>
      <c r="G24" s="83" t="s">
        <v>588</v>
      </c>
      <c r="H24" s="83" t="s">
        <v>553</v>
      </c>
      <c r="I24" s="190">
        <v>191</v>
      </c>
      <c r="J24" s="191">
        <f>I24/3</f>
        <v>63.666666666666664</v>
      </c>
      <c r="K24" s="184">
        <f t="shared" si="1"/>
        <v>12</v>
      </c>
      <c r="L24" s="190">
        <v>192</v>
      </c>
      <c r="M24" s="191">
        <f>L24/3</f>
        <v>64</v>
      </c>
      <c r="N24" s="184">
        <f t="shared" si="3"/>
        <v>14</v>
      </c>
      <c r="O24" s="190">
        <v>192.5</v>
      </c>
      <c r="P24" s="191">
        <f>O24/3</f>
        <v>64.166666666666671</v>
      </c>
      <c r="Q24" s="184">
        <f t="shared" si="5"/>
        <v>12</v>
      </c>
      <c r="R24" s="184"/>
      <c r="S24" s="184"/>
      <c r="T24" s="190">
        <f t="shared" si="6"/>
        <v>575.5</v>
      </c>
      <c r="U24" s="191">
        <f t="shared" si="7"/>
        <v>63.94444444444445</v>
      </c>
      <c r="V24" s="184">
        <v>2</v>
      </c>
    </row>
    <row r="25" spans="1:22" s="125" customFormat="1" ht="61.5" customHeight="1" x14ac:dyDescent="0.25">
      <c r="A25" s="184">
        <f t="shared" si="8"/>
        <v>15</v>
      </c>
      <c r="B25" s="211" t="s">
        <v>721</v>
      </c>
      <c r="C25" s="161" t="s">
        <v>369</v>
      </c>
      <c r="D25" s="162" t="s">
        <v>7</v>
      </c>
      <c r="E25" s="81" t="s">
        <v>674</v>
      </c>
      <c r="F25" s="84" t="s">
        <v>371</v>
      </c>
      <c r="G25" s="83" t="s">
        <v>372</v>
      </c>
      <c r="H25" s="83" t="s">
        <v>581</v>
      </c>
      <c r="I25" s="190">
        <v>182.5</v>
      </c>
      <c r="J25" s="191">
        <f>I25/3</f>
        <v>60.833333333333336</v>
      </c>
      <c r="K25" s="184">
        <f t="shared" si="1"/>
        <v>15</v>
      </c>
      <c r="L25" s="190">
        <v>189.5</v>
      </c>
      <c r="M25" s="191">
        <f>L25/3</f>
        <v>63.166666666666664</v>
      </c>
      <c r="N25" s="184">
        <f t="shared" si="3"/>
        <v>15</v>
      </c>
      <c r="O25" s="190">
        <v>187.5</v>
      </c>
      <c r="P25" s="191">
        <f>O25/3</f>
        <v>62.5</v>
      </c>
      <c r="Q25" s="184">
        <f t="shared" si="5"/>
        <v>15</v>
      </c>
      <c r="R25" s="184"/>
      <c r="S25" s="184"/>
      <c r="T25" s="190">
        <f t="shared" si="6"/>
        <v>559.5</v>
      </c>
      <c r="U25" s="191">
        <f t="shared" si="7"/>
        <v>62.166666666666664</v>
      </c>
      <c r="V25" s="184"/>
    </row>
    <row r="27" spans="1:22" ht="26.25" customHeight="1" x14ac:dyDescent="0.25"/>
    <row r="28" spans="1:22" s="37" customFormat="1" ht="27" customHeight="1" x14ac:dyDescent="0.25">
      <c r="A28" s="51"/>
      <c r="B28" s="51" t="s">
        <v>9</v>
      </c>
      <c r="C28" s="51"/>
      <c r="D28" s="51"/>
      <c r="E28" s="51"/>
      <c r="F28" s="51"/>
      <c r="G28" s="51"/>
      <c r="H28" s="51"/>
      <c r="I28" s="51"/>
      <c r="J28" s="51"/>
      <c r="K28" s="51"/>
      <c r="L28" s="423" t="s">
        <v>548</v>
      </c>
      <c r="M28" s="423"/>
      <c r="N28" s="423"/>
      <c r="O28" s="423"/>
      <c r="P28" s="423"/>
      <c r="Q28" s="423"/>
      <c r="R28" s="423"/>
      <c r="S28" s="423"/>
      <c r="T28" s="423"/>
      <c r="U28" s="423"/>
    </row>
    <row r="29" spans="1:22" s="37" customFormat="1" ht="28.5" customHeight="1" x14ac:dyDescent="0.25">
      <c r="A29" s="51"/>
      <c r="B29" s="51" t="s">
        <v>10</v>
      </c>
      <c r="C29" s="51"/>
      <c r="D29" s="51"/>
      <c r="E29" s="51"/>
      <c r="F29" s="51"/>
      <c r="G29" s="51"/>
      <c r="H29" s="51"/>
      <c r="I29" s="51"/>
      <c r="J29" s="51"/>
      <c r="K29" s="51"/>
      <c r="L29" s="423" t="s">
        <v>566</v>
      </c>
      <c r="M29" s="423"/>
      <c r="N29" s="423"/>
      <c r="O29" s="423"/>
      <c r="P29" s="423"/>
      <c r="Q29" s="423"/>
      <c r="R29" s="423"/>
      <c r="S29" s="423"/>
      <c r="T29" s="423"/>
      <c r="U29" s="423"/>
    </row>
    <row r="30" spans="1:22" s="37" customFormat="1" ht="28.5" customHeight="1" x14ac:dyDescent="0.25">
      <c r="A30" s="51"/>
      <c r="B30" s="51" t="s">
        <v>60</v>
      </c>
      <c r="C30" s="51"/>
      <c r="D30" s="51"/>
      <c r="E30" s="51"/>
      <c r="F30" s="51"/>
      <c r="G30" s="51"/>
      <c r="H30" s="51"/>
      <c r="I30" s="51"/>
      <c r="J30" s="51"/>
      <c r="K30" s="51"/>
      <c r="L30" s="423" t="s">
        <v>658</v>
      </c>
      <c r="M30" s="423"/>
      <c r="N30" s="423"/>
      <c r="O30" s="423"/>
      <c r="P30" s="423"/>
      <c r="Q30" s="423"/>
      <c r="R30" s="423"/>
      <c r="S30" s="423"/>
      <c r="T30" s="423"/>
      <c r="U30" s="423"/>
    </row>
  </sheetData>
  <sortState ref="A11:XFD14">
    <sortCondition ref="A11"/>
  </sortState>
  <mergeCells count="27">
    <mergeCell ref="V9:V10"/>
    <mergeCell ref="L28:U28"/>
    <mergeCell ref="L29:U29"/>
    <mergeCell ref="L30:U30"/>
    <mergeCell ref="T9:T10"/>
    <mergeCell ref="A7:U7"/>
    <mergeCell ref="T8:U8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R10"/>
    <mergeCell ref="S9:S10"/>
    <mergeCell ref="U9:U10"/>
    <mergeCell ref="A6:U6"/>
    <mergeCell ref="A1:U1"/>
    <mergeCell ref="A2:U2"/>
    <mergeCell ref="A3:U3"/>
    <mergeCell ref="A4:U4"/>
    <mergeCell ref="A5:U5"/>
  </mergeCells>
  <pageMargins left="0" right="0" top="0" bottom="0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1</vt:i4>
      </vt:variant>
    </vt:vector>
  </HeadingPairs>
  <TitlesOfParts>
    <vt:vector size="37" baseType="lpstr">
      <vt:lpstr>мл1</vt:lpstr>
      <vt:lpstr>10.07.19</vt:lpstr>
      <vt:lpstr>11.07.19</vt:lpstr>
      <vt:lpstr>пони</vt:lpstr>
      <vt:lpstr>ман.езд</vt:lpstr>
      <vt:lpstr>ППВ</vt:lpstr>
      <vt:lpstr>ППВКП</vt:lpstr>
      <vt:lpstr>ППЮ1</vt:lpstr>
      <vt:lpstr>ППЮКП</vt:lpstr>
      <vt:lpstr>МП</vt:lpstr>
      <vt:lpstr>ППАЛ</vt:lpstr>
      <vt:lpstr>ППЮН1</vt:lpstr>
      <vt:lpstr>ППЮНКП</vt:lpstr>
      <vt:lpstr>12.07.19</vt:lpstr>
      <vt:lpstr>КПД</vt:lpstr>
      <vt:lpstr>КПДКП</vt:lpstr>
      <vt:lpstr>КПЮ</vt:lpstr>
      <vt:lpstr>КПЮКП</vt:lpstr>
      <vt:lpstr>КПЮН</vt:lpstr>
      <vt:lpstr>КПЮНКП (2)</vt:lpstr>
      <vt:lpstr>КПЮНКП</vt:lpstr>
      <vt:lpstr>ЭКВИ</vt:lpstr>
      <vt:lpstr>13.07.19</vt:lpstr>
      <vt:lpstr>ППЮО</vt:lpstr>
      <vt:lpstr>ЛПД</vt:lpstr>
      <vt:lpstr>ЛПДКП</vt:lpstr>
      <vt:lpstr>ЛПЮ</vt:lpstr>
      <vt:lpstr>ЛПЮКП</vt:lpstr>
      <vt:lpstr>КОМЮ1</vt:lpstr>
      <vt:lpstr>КОМЮН1</vt:lpstr>
      <vt:lpstr>КОМД</vt:lpstr>
      <vt:lpstr>КОМД (2)</vt:lpstr>
      <vt:lpstr>мастер лист</vt:lpstr>
      <vt:lpstr>АБСД</vt:lpstr>
      <vt:lpstr>кюрСПБП</vt:lpstr>
      <vt:lpstr>Лист2</vt:lpstr>
      <vt:lpstr>АБСД!Область_печати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ЕЛЕНА</cp:lastModifiedBy>
  <cp:lastPrinted>2019-07-13T15:49:52Z</cp:lastPrinted>
  <dcterms:created xsi:type="dcterms:W3CDTF">2017-12-12T10:04:53Z</dcterms:created>
  <dcterms:modified xsi:type="dcterms:W3CDTF">2019-07-13T15:56:13Z</dcterms:modified>
</cp:coreProperties>
</file>